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User\Documents\Carol\PCC\2021\APCM\"/>
    </mc:Choice>
  </mc:AlternateContent>
  <xr:revisionPtr revIDLastSave="0" documentId="8_{10E2824C-51A2-442C-9009-BE12C35D07FB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Sheet1" sheetId="1" r:id="rId1"/>
    <sheet name="pie chart - Receipts" sheetId="2" r:id="rId2"/>
    <sheet name="pie chart - Payments" sheetId="3" r:id="rId3"/>
  </sheets>
  <externalReferences>
    <externalReference r:id="rId4"/>
    <externalReference r:id="rId5"/>
  </externalReferences>
  <definedNames>
    <definedName name="_xlnm.Print_Area" localSheetId="0">Sheet1!$A$4:$H$36</definedName>
  </definedNames>
  <calcPr calcId="181029"/>
</workbook>
</file>

<file path=xl/calcChain.xml><?xml version="1.0" encoding="utf-8"?>
<calcChain xmlns="http://schemas.openxmlformats.org/spreadsheetml/2006/main">
  <c r="F59" i="1" l="1"/>
  <c r="E59" i="1"/>
  <c r="D59" i="1"/>
  <c r="C59" i="1"/>
  <c r="G58" i="1"/>
  <c r="G57" i="1"/>
  <c r="G56" i="1"/>
  <c r="G55" i="1"/>
  <c r="G54" i="1"/>
  <c r="E52" i="1"/>
  <c r="D52" i="1"/>
  <c r="D61" i="1" s="1"/>
  <c r="G49" i="1"/>
  <c r="G46" i="1"/>
  <c r="P35" i="1"/>
  <c r="L35" i="1"/>
  <c r="L32" i="1"/>
  <c r="C32" i="1"/>
  <c r="G32" i="1" s="1"/>
  <c r="O33" i="1"/>
  <c r="O34" i="1" s="1"/>
  <c r="O36" i="1" s="1"/>
  <c r="K33" i="1"/>
  <c r="F33" i="1"/>
  <c r="F34" i="1" s="1"/>
  <c r="F36" i="1" s="1"/>
  <c r="F48" i="1" s="1"/>
  <c r="F52" i="1" s="1"/>
  <c r="D33" i="1"/>
  <c r="P31" i="1"/>
  <c r="P33" i="1" s="1"/>
  <c r="N31" i="1"/>
  <c r="N33" i="1" s="1"/>
  <c r="L31" i="1"/>
  <c r="E31" i="1"/>
  <c r="C31" i="1"/>
  <c r="J30" i="1"/>
  <c r="L30" i="1" s="1"/>
  <c r="C30" i="1"/>
  <c r="G30" i="1" s="1"/>
  <c r="L29" i="1"/>
  <c r="C29" i="1"/>
  <c r="G29" i="1" s="1"/>
  <c r="L28" i="1"/>
  <c r="C28" i="1"/>
  <c r="G28" i="1" s="1"/>
  <c r="L27" i="1"/>
  <c r="E27" i="1"/>
  <c r="G27" i="1" s="1"/>
  <c r="L26" i="1"/>
  <c r="C26" i="1"/>
  <c r="G26" i="1" s="1"/>
  <c r="L25" i="1"/>
  <c r="C25" i="1"/>
  <c r="G25" i="1" s="1"/>
  <c r="L24" i="1"/>
  <c r="C24" i="1"/>
  <c r="G24" i="1" s="1"/>
  <c r="L23" i="1"/>
  <c r="C23" i="1"/>
  <c r="P22" i="1"/>
  <c r="L22" i="1"/>
  <c r="P21" i="1"/>
  <c r="L21" i="1"/>
  <c r="P20" i="1"/>
  <c r="L20" i="1"/>
  <c r="P19" i="1"/>
  <c r="L19" i="1"/>
  <c r="N18" i="1"/>
  <c r="P18" i="1" s="1"/>
  <c r="J18" i="1"/>
  <c r="L18" i="1" s="1"/>
  <c r="C18" i="1"/>
  <c r="G18" i="1" s="1"/>
  <c r="P17" i="1"/>
  <c r="L17" i="1"/>
  <c r="C17" i="1"/>
  <c r="G17" i="1" s="1"/>
  <c r="P16" i="1"/>
  <c r="L16" i="1"/>
  <c r="C16" i="1"/>
  <c r="G16" i="1" s="1"/>
  <c r="P15" i="1"/>
  <c r="L15" i="1"/>
  <c r="C15" i="1"/>
  <c r="G15" i="1" s="1"/>
  <c r="P14" i="1"/>
  <c r="L14" i="1"/>
  <c r="C14" i="1"/>
  <c r="G14" i="1" s="1"/>
  <c r="N13" i="1"/>
  <c r="P13" i="1" s="1"/>
  <c r="L13" i="1"/>
  <c r="E13" i="1"/>
  <c r="C13" i="1"/>
  <c r="D34" i="1"/>
  <c r="P12" i="1"/>
  <c r="J12" i="1"/>
  <c r="L12" i="1" s="1"/>
  <c r="C12" i="1"/>
  <c r="G12" i="1" s="1"/>
  <c r="N11" i="1"/>
  <c r="L11" i="1"/>
  <c r="E11" i="1"/>
  <c r="C19" i="1" s="1"/>
  <c r="G19" i="1" s="1"/>
  <c r="C11" i="1"/>
  <c r="P10" i="1"/>
  <c r="J10" i="1"/>
  <c r="L10" i="1" s="1"/>
  <c r="E10" i="1"/>
  <c r="C10" i="1"/>
  <c r="P9" i="1"/>
  <c r="J9" i="1"/>
  <c r="L9" i="1" s="1"/>
  <c r="C9" i="1"/>
  <c r="G9" i="1" s="1"/>
  <c r="G31" i="1" l="1"/>
  <c r="C33" i="1"/>
  <c r="F61" i="1"/>
  <c r="G59" i="1"/>
  <c r="H18" i="1"/>
  <c r="H25" i="1"/>
  <c r="G10" i="1"/>
  <c r="H10" i="1" s="1"/>
  <c r="H16" i="1"/>
  <c r="H27" i="1"/>
  <c r="H19" i="1"/>
  <c r="G13" i="1"/>
  <c r="H13" i="1" s="1"/>
  <c r="H14" i="1"/>
  <c r="G11" i="1"/>
  <c r="H11" i="1" s="1"/>
  <c r="H24" i="1"/>
  <c r="H26" i="1"/>
  <c r="H12" i="1"/>
  <c r="G23" i="1"/>
  <c r="J33" i="1"/>
  <c r="H15" i="1"/>
  <c r="H17" i="1"/>
  <c r="H31" i="1"/>
  <c r="E61" i="1"/>
  <c r="H32" i="1"/>
  <c r="L33" i="1"/>
  <c r="L34" i="1" s="1"/>
  <c r="L36" i="1" s="1"/>
  <c r="H29" i="1"/>
  <c r="H30" i="1"/>
  <c r="D35" i="1"/>
  <c r="D36" i="1" s="1"/>
  <c r="H9" i="1"/>
  <c r="N34" i="1"/>
  <c r="J34" i="1"/>
  <c r="J36" i="1" s="1"/>
  <c r="K34" i="1"/>
  <c r="K36" i="1" s="1"/>
  <c r="H23" i="1"/>
  <c r="E33" i="1"/>
  <c r="E34" i="1" s="1"/>
  <c r="P11" i="1"/>
  <c r="E35" i="1" l="1"/>
  <c r="C35" i="1" s="1"/>
  <c r="G35" i="1" s="1"/>
  <c r="H35" i="1" s="1"/>
  <c r="G33" i="1"/>
  <c r="H33" i="1" s="1"/>
  <c r="N36" i="1"/>
  <c r="P34" i="1"/>
  <c r="P36" i="1" s="1"/>
  <c r="C34" i="1"/>
  <c r="C36" i="1" l="1"/>
  <c r="C48" i="1" s="1"/>
  <c r="C52" i="1" s="1"/>
  <c r="C61" i="1" s="1"/>
  <c r="E36" i="1"/>
  <c r="G34" i="1"/>
  <c r="G36" i="1" s="1"/>
  <c r="G48" i="1" l="1"/>
  <c r="G52" i="1" s="1"/>
  <c r="G61" i="1" s="1"/>
</calcChain>
</file>

<file path=xl/sharedStrings.xml><?xml version="1.0" encoding="utf-8"?>
<sst xmlns="http://schemas.openxmlformats.org/spreadsheetml/2006/main" count="100" uniqueCount="64">
  <si>
    <t xml:space="preserve">ST LAURENCE CHURCH, APPLETON PAROCHIAL CHURCH COUNCIL </t>
  </si>
  <si>
    <t>STATEMENT OF FINANCIAL ACTIVITIES FOR THE YEAR TO DATE TO 31 DECEMBER 2020</t>
  </si>
  <si>
    <t>Period to 31.12.20 - 12 months</t>
  </si>
  <si>
    <t xml:space="preserve">
Receipts and Payments Accounts
</t>
  </si>
  <si>
    <t>Unrestricted
Funds
(Main)</t>
  </si>
  <si>
    <t>Exceptional items
(in Unrestricted)</t>
  </si>
  <si>
    <t>Restricted
Funds for
Charities</t>
  </si>
  <si>
    <t>Restricted
Funds for
Ministry</t>
  </si>
  <si>
    <t xml:space="preserve">Total
2020 - 12 months
</t>
  </si>
  <si>
    <t>2020 Act % of Bud</t>
  </si>
  <si>
    <t>Budget
2020
(Main)</t>
  </si>
  <si>
    <t>Adj for Corid closure</t>
  </si>
  <si>
    <t>Forecast Budget  2020</t>
  </si>
  <si>
    <t>Actual
2019
(Main)</t>
  </si>
  <si>
    <t>Actual
2019
(Ministry)</t>
  </si>
  <si>
    <t xml:space="preserve">Actual
2019
</t>
  </si>
  <si>
    <t>£</t>
  </si>
  <si>
    <t>%</t>
  </si>
  <si>
    <t>Receipts</t>
  </si>
  <si>
    <t>Planned giving</t>
  </si>
  <si>
    <t>*</t>
  </si>
  <si>
    <t>Collections at services</t>
  </si>
  <si>
    <t>All other giving/voluntary receipts</t>
  </si>
  <si>
    <t>Gift Aid recovered</t>
  </si>
  <si>
    <t>Fundraising activities</t>
  </si>
  <si>
    <t>Investment income</t>
  </si>
  <si>
    <t>Church activities</t>
  </si>
  <si>
    <t>PCC fees for weddings and funerals</t>
  </si>
  <si>
    <t>Parish magazine (Advertiser) &amp; other</t>
  </si>
  <si>
    <t>Parish share rebate</t>
  </si>
  <si>
    <t>Parish Council grants</t>
  </si>
  <si>
    <t>Other grants &amp; rebates</t>
  </si>
  <si>
    <t>Payments</t>
  </si>
  <si>
    <t>Parish share</t>
  </si>
  <si>
    <t>Church running expenses</t>
  </si>
  <si>
    <t>Church repairs &amp; maintenance</t>
  </si>
  <si>
    <t>Churchyard repairs &amp; maintenance</t>
  </si>
  <si>
    <t>Rectory renovations (2019-Grants to Rector)</t>
  </si>
  <si>
    <t>Weddings and funeral expenses</t>
  </si>
  <si>
    <t>n.a.</t>
  </si>
  <si>
    <t>Parish magazine printing &amp; postage (Advertiser)</t>
  </si>
  <si>
    <t>Administration costs &amp; clergy expenses</t>
  </si>
  <si>
    <t>Mission giving and donations</t>
  </si>
  <si>
    <t>Fundraising costs</t>
  </si>
  <si>
    <t>Total payments</t>
  </si>
  <si>
    <t>Excess/(shortfall) of receipts over payments</t>
  </si>
  <si>
    <t>Transfers between funds</t>
  </si>
  <si>
    <t>Net receipts &amp; payments in the year-Surplus/(deficit)</t>
  </si>
  <si>
    <t>St Laurence Church, Appleton Parochial Church Council</t>
  </si>
  <si>
    <t xml:space="preserve">Bank reconciliation
</t>
  </si>
  <si>
    <t xml:space="preserve">Unrestricted
Funds
</t>
  </si>
  <si>
    <t xml:space="preserve">Total
2020
</t>
  </si>
  <si>
    <t>Bank balances as at 1 January 2020</t>
  </si>
  <si>
    <t>Transfer to unrestricted funds</t>
  </si>
  <si>
    <t>Net receipts &amp; payments in the year (per above)</t>
  </si>
  <si>
    <t>Bank balances as at 31 December 2020</t>
  </si>
  <si>
    <t>Comprising:</t>
  </si>
  <si>
    <t>Barclays - Current Account (General)</t>
  </si>
  <si>
    <t>Barclays - No.2 Account -unrestricted fund</t>
  </si>
  <si>
    <t>CBF Church of England Deposit Fund - General</t>
  </si>
  <si>
    <t>CBF Church of England Deposit Fund - Bells</t>
  </si>
  <si>
    <t>CBF Church of England Deposit Fund - Rose Organ</t>
  </si>
  <si>
    <t>Cash at bank and in hand at 31 December 2020</t>
  </si>
  <si>
    <t>Reconciliation/check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</si>
</sst>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  <numFmt numFmtId="166" formatCode="_(* #,##0.00_);_(* \(#,##0.00\);_(* &quot;-&quot;??_);_(@_)"/>
  </numFmts>
  <fonts count="35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2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10"/>
      <name val="Verdana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121">
    <xf numFmtId="0" fontId="0" fillId="0" borderId="0" xfId="0"/>
    <xf numFmtId="0" fontId="20" fillId="0" borderId="0" xfId="0" applyFont="1"/>
    <xf numFmtId="0" fontId="21" fillId="0" borderId="0" xfId="0" applyFont="1"/>
    <xf numFmtId="4" fontId="21" fillId="0" borderId="0" xfId="0" applyNumberFormat="1" applyFont="1" applyFill="1" applyBorder="1" applyAlignment="1" applyProtection="1">
      <protection locked="0"/>
    </xf>
    <xf numFmtId="4" fontId="21" fillId="0" borderId="0" xfId="0" applyNumberFormat="1" applyFont="1"/>
    <xf numFmtId="0" fontId="21" fillId="0" borderId="0" xfId="0" quotePrefix="1" applyFont="1"/>
    <xf numFmtId="4" fontId="21" fillId="0" borderId="0" xfId="0" applyNumberFormat="1" applyFont="1" applyBorder="1"/>
    <xf numFmtId="4" fontId="21" fillId="0" borderId="10" xfId="0" applyNumberFormat="1" applyFont="1" applyBorder="1"/>
    <xf numFmtId="14" fontId="21" fillId="0" borderId="0" xfId="0" quotePrefix="1" applyNumberFormat="1" applyFont="1"/>
    <xf numFmtId="4" fontId="21" fillId="0" borderId="11" xfId="0" applyNumberFormat="1" applyFont="1" applyBorder="1"/>
    <xf numFmtId="0" fontId="22" fillId="0" borderId="0" xfId="0" applyFont="1"/>
    <xf numFmtId="0" fontId="23" fillId="0" borderId="0" xfId="0" applyFont="1"/>
    <xf numFmtId="4" fontId="24" fillId="0" borderId="0" xfId="0" applyNumberFormat="1" applyFont="1"/>
    <xf numFmtId="4" fontId="21" fillId="0" borderId="0" xfId="0" quotePrefix="1" applyNumberFormat="1" applyFont="1"/>
    <xf numFmtId="4" fontId="21" fillId="0" borderId="11" xfId="0" applyNumberFormat="1" applyFont="1" applyFill="1" applyBorder="1" applyAlignment="1" applyProtection="1">
      <protection locked="0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4" fontId="21" fillId="0" borderId="0" xfId="0" applyNumberFormat="1" applyFont="1" applyAlignment="1">
      <alignment horizontal="center"/>
    </xf>
    <xf numFmtId="4" fontId="21" fillId="0" borderId="0" xfId="0" quotePrefix="1" applyNumberFormat="1" applyFont="1" applyAlignment="1">
      <alignment horizontal="center"/>
    </xf>
    <xf numFmtId="4" fontId="21" fillId="0" borderId="12" xfId="0" applyNumberFormat="1" applyFont="1" applyBorder="1"/>
    <xf numFmtId="0" fontId="24" fillId="0" borderId="0" xfId="0" applyFont="1"/>
    <xf numFmtId="4" fontId="0" fillId="0" borderId="0" xfId="0" applyNumberFormat="1"/>
    <xf numFmtId="4" fontId="22" fillId="0" borderId="10" xfId="0" applyNumberFormat="1" applyFont="1" applyBorder="1"/>
    <xf numFmtId="0" fontId="26" fillId="0" borderId="0" xfId="0" applyFont="1" applyBorder="1" applyAlignment="1">
      <alignment wrapText="1"/>
    </xf>
    <xf numFmtId="0" fontId="26" fillId="0" borderId="0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24" borderId="10" xfId="0" applyFont="1" applyFill="1" applyBorder="1" applyAlignment="1">
      <alignment horizontal="center" wrapText="1"/>
    </xf>
    <xf numFmtId="164" fontId="27" fillId="0" borderId="14" xfId="0" applyNumberFormat="1" applyFont="1" applyFill="1" applyBorder="1" applyAlignment="1">
      <alignment horizontal="right" wrapText="1"/>
    </xf>
    <xf numFmtId="164" fontId="26" fillId="0" borderId="11" xfId="0" applyNumberFormat="1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14" xfId="0" applyFont="1" applyFill="1" applyBorder="1" applyAlignment="1">
      <alignment horizontal="center" wrapText="1"/>
    </xf>
    <xf numFmtId="0" fontId="28" fillId="0" borderId="0" xfId="0" applyFont="1" applyBorder="1"/>
    <xf numFmtId="0" fontId="26" fillId="0" borderId="0" xfId="0" applyFont="1" applyBorder="1" applyAlignment="1">
      <alignment horizontal="center"/>
    </xf>
    <xf numFmtId="0" fontId="26" fillId="0" borderId="16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24" borderId="12" xfId="0" applyFont="1" applyFill="1" applyBorder="1" applyAlignment="1">
      <alignment horizontal="center"/>
    </xf>
    <xf numFmtId="0" fontId="27" fillId="0" borderId="14" xfId="0" applyFont="1" applyBorder="1" applyAlignment="1">
      <alignment horizontal="right" wrapText="1"/>
    </xf>
    <xf numFmtId="0" fontId="26" fillId="0" borderId="16" xfId="0" applyFont="1" applyBorder="1" applyAlignment="1">
      <alignment horizontal="center"/>
    </xf>
    <xf numFmtId="164" fontId="26" fillId="0" borderId="12" xfId="0" applyNumberFormat="1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8" fillId="0" borderId="0" xfId="0" applyFont="1"/>
    <xf numFmtId="0" fontId="28" fillId="0" borderId="0" xfId="0" applyFont="1" applyBorder="1" applyAlignment="1">
      <alignment horizontal="center"/>
    </xf>
    <xf numFmtId="0" fontId="28" fillId="0" borderId="18" xfId="0" applyFont="1" applyBorder="1"/>
    <xf numFmtId="0" fontId="26" fillId="24" borderId="0" xfId="0" applyFont="1" applyFill="1"/>
    <xf numFmtId="164" fontId="26" fillId="0" borderId="19" xfId="0" applyNumberFormat="1" applyFont="1" applyFill="1" applyBorder="1"/>
    <xf numFmtId="164" fontId="28" fillId="0" borderId="0" xfId="0" applyNumberFormat="1" applyFont="1"/>
    <xf numFmtId="164" fontId="28" fillId="0" borderId="19" xfId="0" applyNumberFormat="1" applyFont="1" applyBorder="1"/>
    <xf numFmtId="0" fontId="28" fillId="0" borderId="19" xfId="0" applyFont="1" applyFill="1" applyBorder="1"/>
    <xf numFmtId="0" fontId="29" fillId="0" borderId="0" xfId="0" applyFont="1"/>
    <xf numFmtId="0" fontId="26" fillId="0" borderId="0" xfId="0" applyFont="1"/>
    <xf numFmtId="0" fontId="0" fillId="0" borderId="18" xfId="0" applyBorder="1"/>
    <xf numFmtId="164" fontId="0" fillId="0" borderId="0" xfId="0" applyNumberFormat="1"/>
    <xf numFmtId="164" fontId="0" fillId="0" borderId="19" xfId="0" applyNumberFormat="1" applyBorder="1"/>
    <xf numFmtId="43" fontId="28" fillId="0" borderId="0" xfId="28" applyFont="1"/>
    <xf numFmtId="165" fontId="28" fillId="0" borderId="18" xfId="28" applyNumberFormat="1" applyFont="1" applyFill="1" applyBorder="1"/>
    <xf numFmtId="165" fontId="28" fillId="0" borderId="0" xfId="28" applyNumberFormat="1" applyFont="1" applyFill="1"/>
    <xf numFmtId="165" fontId="28" fillId="0" borderId="0" xfId="28" applyNumberFormat="1" applyFont="1"/>
    <xf numFmtId="165" fontId="26" fillId="24" borderId="0" xfId="28" applyNumberFormat="1" applyFont="1" applyFill="1"/>
    <xf numFmtId="9" fontId="27" fillId="0" borderId="19" xfId="40" applyFont="1" applyFill="1" applyBorder="1" applyAlignment="1">
      <alignment horizontal="right"/>
    </xf>
    <xf numFmtId="165" fontId="28" fillId="0" borderId="0" xfId="28" applyNumberFormat="1" applyFont="1" applyBorder="1"/>
    <xf numFmtId="165" fontId="28" fillId="0" borderId="18" xfId="28" applyNumberFormat="1" applyFont="1" applyBorder="1"/>
    <xf numFmtId="164" fontId="28" fillId="0" borderId="0" xfId="28" applyNumberFormat="1" applyFont="1"/>
    <xf numFmtId="164" fontId="28" fillId="0" borderId="19" xfId="28" applyNumberFormat="1" applyFont="1" applyBorder="1"/>
    <xf numFmtId="165" fontId="28" fillId="0" borderId="19" xfId="28" applyNumberFormat="1" applyFont="1" applyFill="1" applyBorder="1"/>
    <xf numFmtId="9" fontId="27" fillId="0" borderId="15" xfId="40" applyFont="1" applyFill="1" applyBorder="1" applyAlignment="1">
      <alignment horizontal="right"/>
    </xf>
    <xf numFmtId="165" fontId="26" fillId="0" borderId="0" xfId="28" applyNumberFormat="1" applyFont="1" applyBorder="1"/>
    <xf numFmtId="164" fontId="31" fillId="0" borderId="0" xfId="44" applyNumberFormat="1" applyFont="1"/>
    <xf numFmtId="164" fontId="31" fillId="0" borderId="18" xfId="44" applyNumberFormat="1" applyFont="1" applyFill="1" applyBorder="1"/>
    <xf numFmtId="164" fontId="32" fillId="24" borderId="0" xfId="44" applyNumberFormat="1" applyFont="1" applyFill="1" applyBorder="1"/>
    <xf numFmtId="164" fontId="31" fillId="0" borderId="0" xfId="44" applyNumberFormat="1" applyFont="1" applyFill="1" applyBorder="1"/>
    <xf numFmtId="164" fontId="31" fillId="0" borderId="18" xfId="44" applyNumberFormat="1" applyFont="1" applyBorder="1"/>
    <xf numFmtId="164" fontId="31" fillId="0" borderId="19" xfId="44" applyNumberFormat="1" applyFont="1" applyFill="1" applyBorder="1"/>
    <xf numFmtId="164" fontId="32" fillId="24" borderId="11" xfId="44" applyNumberFormat="1" applyFont="1" applyFill="1" applyBorder="1"/>
    <xf numFmtId="164" fontId="32" fillId="0" borderId="20" xfId="44" applyNumberFormat="1" applyFont="1" applyFill="1" applyBorder="1"/>
    <xf numFmtId="164" fontId="32" fillId="0" borderId="11" xfId="44" applyNumberFormat="1" applyFont="1" applyFill="1" applyBorder="1"/>
    <xf numFmtId="164" fontId="32" fillId="0" borderId="20" xfId="44" applyNumberFormat="1" applyFont="1" applyBorder="1"/>
    <xf numFmtId="164" fontId="32" fillId="0" borderId="11" xfId="44" applyNumberFormat="1" applyFont="1" applyBorder="1"/>
    <xf numFmtId="164" fontId="32" fillId="0" borderId="15" xfId="44" applyNumberFormat="1" applyFont="1" applyBorder="1"/>
    <xf numFmtId="164" fontId="32" fillId="0" borderId="0" xfId="44" applyNumberFormat="1" applyFont="1" applyFill="1" applyBorder="1"/>
    <xf numFmtId="164" fontId="32" fillId="0" borderId="15" xfId="44" applyNumberFormat="1" applyFont="1" applyFill="1" applyBorder="1"/>
    <xf numFmtId="164" fontId="32" fillId="24" borderId="18" xfId="44" applyNumberFormat="1" applyFont="1" applyFill="1" applyBorder="1"/>
    <xf numFmtId="164" fontId="32" fillId="0" borderId="18" xfId="44" applyNumberFormat="1" applyFont="1" applyBorder="1"/>
    <xf numFmtId="164" fontId="32" fillId="0" borderId="0" xfId="44" applyNumberFormat="1" applyFont="1"/>
    <xf numFmtId="164" fontId="32" fillId="0" borderId="19" xfId="44" applyNumberFormat="1" applyFont="1" applyBorder="1"/>
    <xf numFmtId="164" fontId="26" fillId="0" borderId="21" xfId="0" applyNumberFormat="1" applyFont="1" applyBorder="1"/>
    <xf numFmtId="164" fontId="26" fillId="0" borderId="22" xfId="0" applyNumberFormat="1" applyFont="1" applyBorder="1"/>
    <xf numFmtId="164" fontId="26" fillId="24" borderId="22" xfId="0" applyNumberFormat="1" applyFont="1" applyFill="1" applyBorder="1"/>
    <xf numFmtId="9" fontId="27" fillId="0" borderId="23" xfId="40" applyFont="1" applyFill="1" applyBorder="1" applyAlignment="1">
      <alignment horizontal="right"/>
    </xf>
    <xf numFmtId="0" fontId="26" fillId="0" borderId="0" xfId="0" applyFont="1" applyBorder="1"/>
    <xf numFmtId="164" fontId="26" fillId="0" borderId="23" xfId="0" applyNumberFormat="1" applyFont="1" applyBorder="1"/>
    <xf numFmtId="164" fontId="26" fillId="0" borderId="0" xfId="0" applyNumberFormat="1" applyFont="1" applyBorder="1"/>
    <xf numFmtId="164" fontId="28" fillId="0" borderId="0" xfId="0" applyNumberFormat="1" applyFont="1" applyBorder="1"/>
    <xf numFmtId="164" fontId="26" fillId="0" borderId="0" xfId="0" applyNumberFormat="1" applyFont="1" applyFill="1" applyBorder="1"/>
    <xf numFmtId="164" fontId="28" fillId="0" borderId="0" xfId="0" applyNumberFormat="1" applyFont="1" applyFill="1" applyBorder="1"/>
    <xf numFmtId="0" fontId="28" fillId="0" borderId="0" xfId="0" applyFont="1" applyFill="1"/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/>
    </xf>
    <xf numFmtId="43" fontId="26" fillId="0" borderId="0" xfId="28" applyFont="1" applyBorder="1"/>
    <xf numFmtId="43" fontId="26" fillId="0" borderId="0" xfId="0" applyNumberFormat="1" applyFont="1"/>
    <xf numFmtId="0" fontId="26" fillId="0" borderId="0" xfId="0" applyFont="1" applyFill="1"/>
    <xf numFmtId="164" fontId="26" fillId="0" borderId="0" xfId="28" applyNumberFormat="1" applyFont="1" applyBorder="1"/>
    <xf numFmtId="43" fontId="28" fillId="0" borderId="0" xfId="0" applyNumberFormat="1" applyFont="1"/>
    <xf numFmtId="43" fontId="28" fillId="0" borderId="0" xfId="28" applyFont="1" applyBorder="1"/>
    <xf numFmtId="164" fontId="32" fillId="0" borderId="22" xfId="44" applyNumberFormat="1" applyFont="1" applyFill="1" applyBorder="1"/>
    <xf numFmtId="43" fontId="26" fillId="0" borderId="0" xfId="28" applyFont="1"/>
    <xf numFmtId="0" fontId="33" fillId="0" borderId="0" xfId="0" applyFont="1" applyBorder="1"/>
    <xf numFmtId="0" fontId="28" fillId="0" borderId="0" xfId="0" applyFont="1" applyFill="1" applyBorder="1"/>
    <xf numFmtId="165" fontId="28" fillId="0" borderId="0" xfId="28" applyNumberFormat="1" applyFont="1" applyFill="1" applyBorder="1"/>
    <xf numFmtId="165" fontId="26" fillId="0" borderId="22" xfId="28" applyNumberFormat="1" applyFont="1" applyBorder="1"/>
    <xf numFmtId="166" fontId="34" fillId="0" borderId="0" xfId="45" applyNumberFormat="1" applyBorder="1"/>
    <xf numFmtId="166" fontId="28" fillId="0" borderId="0" xfId="0" applyNumberFormat="1" applyFont="1" applyBorder="1"/>
    <xf numFmtId="166" fontId="26" fillId="0" borderId="0" xfId="0" applyNumberFormat="1" applyFont="1" applyBorder="1"/>
    <xf numFmtId="0" fontId="28" fillId="25" borderId="0" xfId="0" applyFont="1" applyFill="1"/>
    <xf numFmtId="0" fontId="28" fillId="25" borderId="0" xfId="0" applyFont="1" applyFill="1" applyBorder="1" applyAlignment="1">
      <alignment horizontal="center"/>
    </xf>
    <xf numFmtId="164" fontId="28" fillId="25" borderId="0" xfId="0" applyNumberFormat="1" applyFont="1" applyFill="1" applyBorder="1"/>
    <xf numFmtId="164" fontId="26" fillId="25" borderId="0" xfId="0" applyNumberFormat="1" applyFont="1" applyFill="1" applyBorder="1"/>
    <xf numFmtId="0" fontId="28" fillId="25" borderId="0" xfId="0" applyFont="1" applyFill="1" applyBorder="1"/>
    <xf numFmtId="0" fontId="25" fillId="0" borderId="0" xfId="0" applyFont="1" applyAlignment="1">
      <alignment horizont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44" xr:uid="{00000000-0005-0000-0000-00001C000000}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45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2020 -Total Receipts</a:t>
            </a:r>
            <a:r>
              <a:rPr lang="en-GB" baseline="0"/>
              <a:t> £52,607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Sheet1!$A$9:$A$19</c:f>
              <c:strCache>
                <c:ptCount val="11"/>
                <c:pt idx="0">
                  <c:v> Planned giving </c:v>
                </c:pt>
                <c:pt idx="1">
                  <c:v> Collections at services </c:v>
                </c:pt>
                <c:pt idx="2">
                  <c:v> All other giving/voluntary receipts </c:v>
                </c:pt>
                <c:pt idx="3">
                  <c:v> Gift Aid recovered </c:v>
                </c:pt>
                <c:pt idx="4">
                  <c:v>Fundraising activities</c:v>
                </c:pt>
                <c:pt idx="5">
                  <c:v>Investment income</c:v>
                </c:pt>
                <c:pt idx="6">
                  <c:v> PCC fees for weddings and funerals </c:v>
                </c:pt>
                <c:pt idx="7">
                  <c:v> Parish magazine (Advertiser) &amp; other </c:v>
                </c:pt>
                <c:pt idx="8">
                  <c:v> Parish share rebate </c:v>
                </c:pt>
                <c:pt idx="9">
                  <c:v> Parish Council grants </c:v>
                </c:pt>
                <c:pt idx="10">
                  <c:v> Other grants &amp; rebates </c:v>
                </c:pt>
              </c:strCache>
            </c:strRef>
          </c:cat>
          <c:val>
            <c:numRef>
              <c:f>Sheet1!$B$9:$B$19</c:f>
            </c:numRef>
          </c:val>
          <c:extLst>
            <c:ext xmlns:c16="http://schemas.microsoft.com/office/drawing/2014/chart" uri="{C3380CC4-5D6E-409C-BE32-E72D297353CC}">
              <c16:uniqueId val="{00000000-D95C-4D0C-818E-F21EC4BD1290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Sheet1!$A$9:$A$19</c:f>
              <c:strCache>
                <c:ptCount val="11"/>
                <c:pt idx="0">
                  <c:v> Planned giving </c:v>
                </c:pt>
                <c:pt idx="1">
                  <c:v> Collections at services </c:v>
                </c:pt>
                <c:pt idx="2">
                  <c:v> All other giving/voluntary receipts </c:v>
                </c:pt>
                <c:pt idx="3">
                  <c:v> Gift Aid recovered </c:v>
                </c:pt>
                <c:pt idx="4">
                  <c:v>Fundraising activities</c:v>
                </c:pt>
                <c:pt idx="5">
                  <c:v>Investment income</c:v>
                </c:pt>
                <c:pt idx="6">
                  <c:v> PCC fees for weddings and funerals </c:v>
                </c:pt>
                <c:pt idx="7">
                  <c:v> Parish magazine (Advertiser) &amp; other </c:v>
                </c:pt>
                <c:pt idx="8">
                  <c:v> Parish share rebate </c:v>
                </c:pt>
                <c:pt idx="9">
                  <c:v> Parish Council grants </c:v>
                </c:pt>
                <c:pt idx="10">
                  <c:v> Other grants &amp; rebates </c:v>
                </c:pt>
              </c:strCache>
            </c:strRef>
          </c:cat>
          <c:val>
            <c:numRef>
              <c:f>Sheet1!$C$9:$C$19</c:f>
            </c:numRef>
          </c:val>
          <c:extLst>
            <c:ext xmlns:c16="http://schemas.microsoft.com/office/drawing/2014/chart" uri="{C3380CC4-5D6E-409C-BE32-E72D297353CC}">
              <c16:uniqueId val="{00000001-D95C-4D0C-818E-F21EC4BD1290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Sheet1!$A$9:$A$19</c:f>
              <c:strCache>
                <c:ptCount val="11"/>
                <c:pt idx="0">
                  <c:v> Planned giving </c:v>
                </c:pt>
                <c:pt idx="1">
                  <c:v> Collections at services </c:v>
                </c:pt>
                <c:pt idx="2">
                  <c:v> All other giving/voluntary receipts </c:v>
                </c:pt>
                <c:pt idx="3">
                  <c:v> Gift Aid recovered </c:v>
                </c:pt>
                <c:pt idx="4">
                  <c:v>Fundraising activities</c:v>
                </c:pt>
                <c:pt idx="5">
                  <c:v>Investment income</c:v>
                </c:pt>
                <c:pt idx="6">
                  <c:v> PCC fees for weddings and funerals </c:v>
                </c:pt>
                <c:pt idx="7">
                  <c:v> Parish magazine (Advertiser) &amp; other </c:v>
                </c:pt>
                <c:pt idx="8">
                  <c:v> Parish share rebate </c:v>
                </c:pt>
                <c:pt idx="9">
                  <c:v> Parish Council grants </c:v>
                </c:pt>
                <c:pt idx="10">
                  <c:v> Other grants &amp; rebates </c:v>
                </c:pt>
              </c:strCache>
            </c:strRef>
          </c:cat>
          <c:val>
            <c:numRef>
              <c:f>Sheet1!$D$9:$D$19</c:f>
            </c:numRef>
          </c:val>
          <c:extLst>
            <c:ext xmlns:c16="http://schemas.microsoft.com/office/drawing/2014/chart" uri="{C3380CC4-5D6E-409C-BE32-E72D297353CC}">
              <c16:uniqueId val="{00000002-D95C-4D0C-818E-F21EC4BD1290}"/>
            </c:ext>
          </c:extLst>
        </c:ser>
        <c:ser>
          <c:idx val="3"/>
          <c:order val="3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Sheet1!$A$9:$A$19</c:f>
              <c:strCache>
                <c:ptCount val="11"/>
                <c:pt idx="0">
                  <c:v> Planned giving </c:v>
                </c:pt>
                <c:pt idx="1">
                  <c:v> Collections at services </c:v>
                </c:pt>
                <c:pt idx="2">
                  <c:v> All other giving/voluntary receipts </c:v>
                </c:pt>
                <c:pt idx="3">
                  <c:v> Gift Aid recovered </c:v>
                </c:pt>
                <c:pt idx="4">
                  <c:v>Fundraising activities</c:v>
                </c:pt>
                <c:pt idx="5">
                  <c:v>Investment income</c:v>
                </c:pt>
                <c:pt idx="6">
                  <c:v> PCC fees for weddings and funerals </c:v>
                </c:pt>
                <c:pt idx="7">
                  <c:v> Parish magazine (Advertiser) &amp; other </c:v>
                </c:pt>
                <c:pt idx="8">
                  <c:v> Parish share rebate </c:v>
                </c:pt>
                <c:pt idx="9">
                  <c:v> Parish Council grants </c:v>
                </c:pt>
                <c:pt idx="10">
                  <c:v> Other grants &amp; rebates </c:v>
                </c:pt>
              </c:strCache>
            </c:strRef>
          </c:cat>
          <c:val>
            <c:numRef>
              <c:f>Sheet1!$E$9:$E$19</c:f>
            </c:numRef>
          </c:val>
          <c:extLst>
            <c:ext xmlns:c16="http://schemas.microsoft.com/office/drawing/2014/chart" uri="{C3380CC4-5D6E-409C-BE32-E72D297353CC}">
              <c16:uniqueId val="{00000003-D95C-4D0C-818E-F21EC4BD1290}"/>
            </c:ext>
          </c:extLst>
        </c:ser>
        <c:ser>
          <c:idx val="4"/>
          <c:order val="4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Sheet1!$A$9:$A$19</c:f>
              <c:strCache>
                <c:ptCount val="11"/>
                <c:pt idx="0">
                  <c:v> Planned giving </c:v>
                </c:pt>
                <c:pt idx="1">
                  <c:v> Collections at services </c:v>
                </c:pt>
                <c:pt idx="2">
                  <c:v> All other giving/voluntary receipts </c:v>
                </c:pt>
                <c:pt idx="3">
                  <c:v> Gift Aid recovered </c:v>
                </c:pt>
                <c:pt idx="4">
                  <c:v>Fundraising activities</c:v>
                </c:pt>
                <c:pt idx="5">
                  <c:v>Investment income</c:v>
                </c:pt>
                <c:pt idx="6">
                  <c:v> PCC fees for weddings and funerals </c:v>
                </c:pt>
                <c:pt idx="7">
                  <c:v> Parish magazine (Advertiser) &amp; other </c:v>
                </c:pt>
                <c:pt idx="8">
                  <c:v> Parish share rebate </c:v>
                </c:pt>
                <c:pt idx="9">
                  <c:v> Parish Council grants </c:v>
                </c:pt>
                <c:pt idx="10">
                  <c:v> Other grants &amp; rebates </c:v>
                </c:pt>
              </c:strCache>
            </c:strRef>
          </c:cat>
          <c:val>
            <c:numRef>
              <c:f>Sheet1!$F$9:$F$19</c:f>
            </c:numRef>
          </c:val>
          <c:extLst>
            <c:ext xmlns:c16="http://schemas.microsoft.com/office/drawing/2014/chart" uri="{C3380CC4-5D6E-409C-BE32-E72D297353CC}">
              <c16:uniqueId val="{00000004-D95C-4D0C-818E-F21EC4BD1290}"/>
            </c:ext>
          </c:extLst>
        </c:ser>
        <c:ser>
          <c:idx val="5"/>
          <c:order val="5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D95C-4D0C-818E-F21EC4BD12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D95C-4D0C-818E-F21EC4BD12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A-D95C-4D0C-818E-F21EC4BD12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C-D95C-4D0C-818E-F21EC4BD12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E-D95C-4D0C-818E-F21EC4BD12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0-D95C-4D0C-818E-F21EC4BD129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2-D95C-4D0C-818E-F21EC4BD129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4-D95C-4D0C-818E-F21EC4BD129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6-D95C-4D0C-818E-F21EC4BD129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8-D95C-4D0C-818E-F21EC4BD129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A-D95C-4D0C-818E-F21EC4BD129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Sheet1!$A$9:$A$19</c:f>
              <c:strCache>
                <c:ptCount val="11"/>
                <c:pt idx="0">
                  <c:v> Planned giving </c:v>
                </c:pt>
                <c:pt idx="1">
                  <c:v> Collections at services </c:v>
                </c:pt>
                <c:pt idx="2">
                  <c:v> All other giving/voluntary receipts </c:v>
                </c:pt>
                <c:pt idx="3">
                  <c:v> Gift Aid recovered </c:v>
                </c:pt>
                <c:pt idx="4">
                  <c:v>Fundraising activities</c:v>
                </c:pt>
                <c:pt idx="5">
                  <c:v>Investment income</c:v>
                </c:pt>
                <c:pt idx="6">
                  <c:v> PCC fees for weddings and funerals </c:v>
                </c:pt>
                <c:pt idx="7">
                  <c:v> Parish magazine (Advertiser) &amp; other </c:v>
                </c:pt>
                <c:pt idx="8">
                  <c:v> Parish share rebate </c:v>
                </c:pt>
                <c:pt idx="9">
                  <c:v> Parish Council grants </c:v>
                </c:pt>
                <c:pt idx="10">
                  <c:v> Other grants &amp; rebates </c:v>
                </c:pt>
              </c:strCache>
            </c:strRef>
          </c:cat>
          <c:val>
            <c:numRef>
              <c:f>Sheet1!$G$9:$G$19</c:f>
              <c:numCache>
                <c:formatCode>_-* #,##0_-;\-* #,##0_-;_-* "-"??_-;_-@_-</c:formatCode>
                <c:ptCount val="11"/>
                <c:pt idx="0">
                  <c:v>19791.240000000002</c:v>
                </c:pt>
                <c:pt idx="1">
                  <c:v>1543.5</c:v>
                </c:pt>
                <c:pt idx="2">
                  <c:v>3093.15</c:v>
                </c:pt>
                <c:pt idx="3">
                  <c:v>3030.2200000000007</c:v>
                </c:pt>
                <c:pt idx="4">
                  <c:v>5034.25</c:v>
                </c:pt>
                <c:pt idx="5">
                  <c:v>6915.170000000001</c:v>
                </c:pt>
                <c:pt idx="6">
                  <c:v>3696</c:v>
                </c:pt>
                <c:pt idx="7">
                  <c:v>1172.8</c:v>
                </c:pt>
                <c:pt idx="8">
                  <c:v>760.27</c:v>
                </c:pt>
                <c:pt idx="9">
                  <c:v>1450</c:v>
                </c:pt>
                <c:pt idx="10">
                  <c:v>6120.2099999999991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D95C-4D0C-818E-F21EC4BD129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Sheet1!$A$23:$A$32</c:f>
              <c:strCache>
                <c:ptCount val="10"/>
                <c:pt idx="0">
                  <c:v> Parish share </c:v>
                </c:pt>
                <c:pt idx="1">
                  <c:v> Church running expenses </c:v>
                </c:pt>
                <c:pt idx="2">
                  <c:v> Church repairs &amp; maintenance </c:v>
                </c:pt>
                <c:pt idx="3">
                  <c:v> Churchyard repairs &amp; maintenance </c:v>
                </c:pt>
                <c:pt idx="4">
                  <c:v> Rectory renovations (2019-Grants to Rector) </c:v>
                </c:pt>
                <c:pt idx="5">
                  <c:v> Weddings and funeral expenses </c:v>
                </c:pt>
                <c:pt idx="6">
                  <c:v> Parish magazine printing &amp; postage (Advertiser) </c:v>
                </c:pt>
                <c:pt idx="7">
                  <c:v> Administration costs &amp; clergy expenses </c:v>
                </c:pt>
                <c:pt idx="8">
                  <c:v> Mission giving and donations </c:v>
                </c:pt>
                <c:pt idx="9">
                  <c:v>Fundraising costs</c:v>
                </c:pt>
              </c:strCache>
            </c:strRef>
          </c:cat>
          <c:val>
            <c:numRef>
              <c:f>Sheet1!$B$23:$B$32</c:f>
            </c:numRef>
          </c:val>
          <c:extLst>
            <c:ext xmlns:c16="http://schemas.microsoft.com/office/drawing/2014/chart" uri="{C3380CC4-5D6E-409C-BE32-E72D297353CC}">
              <c16:uniqueId val="{00000000-90DD-4925-8A94-D25123011387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Sheet1!$A$23:$A$32</c:f>
              <c:strCache>
                <c:ptCount val="10"/>
                <c:pt idx="0">
                  <c:v> Parish share </c:v>
                </c:pt>
                <c:pt idx="1">
                  <c:v> Church running expenses </c:v>
                </c:pt>
                <c:pt idx="2">
                  <c:v> Church repairs &amp; maintenance </c:v>
                </c:pt>
                <c:pt idx="3">
                  <c:v> Churchyard repairs &amp; maintenance </c:v>
                </c:pt>
                <c:pt idx="4">
                  <c:v> Rectory renovations (2019-Grants to Rector) </c:v>
                </c:pt>
                <c:pt idx="5">
                  <c:v> Weddings and funeral expenses </c:v>
                </c:pt>
                <c:pt idx="6">
                  <c:v> Parish magazine printing &amp; postage (Advertiser) </c:v>
                </c:pt>
                <c:pt idx="7">
                  <c:v> Administration costs &amp; clergy expenses </c:v>
                </c:pt>
                <c:pt idx="8">
                  <c:v> Mission giving and donations </c:v>
                </c:pt>
                <c:pt idx="9">
                  <c:v>Fundraising costs</c:v>
                </c:pt>
              </c:strCache>
            </c:strRef>
          </c:cat>
          <c:val>
            <c:numRef>
              <c:f>Sheet1!$C$23:$C$32</c:f>
            </c:numRef>
          </c:val>
          <c:extLst>
            <c:ext xmlns:c16="http://schemas.microsoft.com/office/drawing/2014/chart" uri="{C3380CC4-5D6E-409C-BE32-E72D297353CC}">
              <c16:uniqueId val="{00000001-90DD-4925-8A94-D25123011387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Sheet1!$A$23:$A$32</c:f>
              <c:strCache>
                <c:ptCount val="10"/>
                <c:pt idx="0">
                  <c:v> Parish share </c:v>
                </c:pt>
                <c:pt idx="1">
                  <c:v> Church running expenses </c:v>
                </c:pt>
                <c:pt idx="2">
                  <c:v> Church repairs &amp; maintenance </c:v>
                </c:pt>
                <c:pt idx="3">
                  <c:v> Churchyard repairs &amp; maintenance </c:v>
                </c:pt>
                <c:pt idx="4">
                  <c:v> Rectory renovations (2019-Grants to Rector) </c:v>
                </c:pt>
                <c:pt idx="5">
                  <c:v> Weddings and funeral expenses </c:v>
                </c:pt>
                <c:pt idx="6">
                  <c:v> Parish magazine printing &amp; postage (Advertiser) </c:v>
                </c:pt>
                <c:pt idx="7">
                  <c:v> Administration costs &amp; clergy expenses </c:v>
                </c:pt>
                <c:pt idx="8">
                  <c:v> Mission giving and donations </c:v>
                </c:pt>
                <c:pt idx="9">
                  <c:v>Fundraising costs</c:v>
                </c:pt>
              </c:strCache>
            </c:strRef>
          </c:cat>
          <c:val>
            <c:numRef>
              <c:f>Sheet1!$D$23:$D$32</c:f>
            </c:numRef>
          </c:val>
          <c:extLst>
            <c:ext xmlns:c16="http://schemas.microsoft.com/office/drawing/2014/chart" uri="{C3380CC4-5D6E-409C-BE32-E72D297353CC}">
              <c16:uniqueId val="{00000002-90DD-4925-8A94-D25123011387}"/>
            </c:ext>
          </c:extLst>
        </c:ser>
        <c:ser>
          <c:idx val="3"/>
          <c:order val="3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Sheet1!$A$23:$A$32</c:f>
              <c:strCache>
                <c:ptCount val="10"/>
                <c:pt idx="0">
                  <c:v> Parish share </c:v>
                </c:pt>
                <c:pt idx="1">
                  <c:v> Church running expenses </c:v>
                </c:pt>
                <c:pt idx="2">
                  <c:v> Church repairs &amp; maintenance </c:v>
                </c:pt>
                <c:pt idx="3">
                  <c:v> Churchyard repairs &amp; maintenance </c:v>
                </c:pt>
                <c:pt idx="4">
                  <c:v> Rectory renovations (2019-Grants to Rector) </c:v>
                </c:pt>
                <c:pt idx="5">
                  <c:v> Weddings and funeral expenses </c:v>
                </c:pt>
                <c:pt idx="6">
                  <c:v> Parish magazine printing &amp; postage (Advertiser) </c:v>
                </c:pt>
                <c:pt idx="7">
                  <c:v> Administration costs &amp; clergy expenses </c:v>
                </c:pt>
                <c:pt idx="8">
                  <c:v> Mission giving and donations </c:v>
                </c:pt>
                <c:pt idx="9">
                  <c:v>Fundraising costs</c:v>
                </c:pt>
              </c:strCache>
            </c:strRef>
          </c:cat>
          <c:val>
            <c:numRef>
              <c:f>Sheet1!$E$23:$E$32</c:f>
            </c:numRef>
          </c:val>
          <c:extLst>
            <c:ext xmlns:c16="http://schemas.microsoft.com/office/drawing/2014/chart" uri="{C3380CC4-5D6E-409C-BE32-E72D297353CC}">
              <c16:uniqueId val="{00000003-90DD-4925-8A94-D25123011387}"/>
            </c:ext>
          </c:extLst>
        </c:ser>
        <c:ser>
          <c:idx val="4"/>
          <c:order val="4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Sheet1!$A$23:$A$32</c:f>
              <c:strCache>
                <c:ptCount val="10"/>
                <c:pt idx="0">
                  <c:v> Parish share </c:v>
                </c:pt>
                <c:pt idx="1">
                  <c:v> Church running expenses </c:v>
                </c:pt>
                <c:pt idx="2">
                  <c:v> Church repairs &amp; maintenance </c:v>
                </c:pt>
                <c:pt idx="3">
                  <c:v> Churchyard repairs &amp; maintenance </c:v>
                </c:pt>
                <c:pt idx="4">
                  <c:v> Rectory renovations (2019-Grants to Rector) </c:v>
                </c:pt>
                <c:pt idx="5">
                  <c:v> Weddings and funeral expenses </c:v>
                </c:pt>
                <c:pt idx="6">
                  <c:v> Parish magazine printing &amp; postage (Advertiser) </c:v>
                </c:pt>
                <c:pt idx="7">
                  <c:v> Administration costs &amp; clergy expenses </c:v>
                </c:pt>
                <c:pt idx="8">
                  <c:v> Mission giving and donations </c:v>
                </c:pt>
                <c:pt idx="9">
                  <c:v>Fundraising costs</c:v>
                </c:pt>
              </c:strCache>
            </c:strRef>
          </c:cat>
          <c:val>
            <c:numRef>
              <c:f>Sheet1!$F$23:$F$32</c:f>
            </c:numRef>
          </c:val>
          <c:extLst>
            <c:ext xmlns:c16="http://schemas.microsoft.com/office/drawing/2014/chart" uri="{C3380CC4-5D6E-409C-BE32-E72D297353CC}">
              <c16:uniqueId val="{00000004-90DD-4925-8A94-D25123011387}"/>
            </c:ext>
          </c:extLst>
        </c:ser>
        <c:ser>
          <c:idx val="5"/>
          <c:order val="5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90DD-4925-8A94-D2512301138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90DD-4925-8A94-D2512301138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A-90DD-4925-8A94-D2512301138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C-90DD-4925-8A94-D2512301138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E-90DD-4925-8A94-D2512301138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0-90DD-4925-8A94-D2512301138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2-90DD-4925-8A94-D2512301138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4-90DD-4925-8A94-D2512301138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6-90DD-4925-8A94-D2512301138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8-90DD-4925-8A94-D251230113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Sheet1!$A$23:$A$32</c:f>
              <c:strCache>
                <c:ptCount val="10"/>
                <c:pt idx="0">
                  <c:v> Parish share </c:v>
                </c:pt>
                <c:pt idx="1">
                  <c:v> Church running expenses </c:v>
                </c:pt>
                <c:pt idx="2">
                  <c:v> Church repairs &amp; maintenance </c:v>
                </c:pt>
                <c:pt idx="3">
                  <c:v> Churchyard repairs &amp; maintenance </c:v>
                </c:pt>
                <c:pt idx="4">
                  <c:v> Rectory renovations (2019-Grants to Rector) </c:v>
                </c:pt>
                <c:pt idx="5">
                  <c:v> Weddings and funeral expenses </c:v>
                </c:pt>
                <c:pt idx="6">
                  <c:v> Parish magazine printing &amp; postage (Advertiser) </c:v>
                </c:pt>
                <c:pt idx="7">
                  <c:v> Administration costs &amp; clergy expenses </c:v>
                </c:pt>
                <c:pt idx="8">
                  <c:v> Mission giving and donations </c:v>
                </c:pt>
                <c:pt idx="9">
                  <c:v>Fundraising costs</c:v>
                </c:pt>
              </c:strCache>
            </c:strRef>
          </c:cat>
          <c:val>
            <c:numRef>
              <c:f>Sheet1!$G$23:$G$32</c:f>
              <c:numCache>
                <c:formatCode>_(* #,##0_);_(* \(#,##0\);_(* "-"??_);_(@_)</c:formatCode>
                <c:ptCount val="10"/>
                <c:pt idx="0">
                  <c:v>-27029.97</c:v>
                </c:pt>
                <c:pt idx="1">
                  <c:v>-2445.42</c:v>
                </c:pt>
                <c:pt idx="2">
                  <c:v>-5991.73</c:v>
                </c:pt>
                <c:pt idx="3">
                  <c:v>-2424</c:v>
                </c:pt>
                <c:pt idx="4">
                  <c:v>-1874</c:v>
                </c:pt>
                <c:pt idx="5">
                  <c:v>-1139</c:v>
                </c:pt>
                <c:pt idx="6">
                  <c:v>-2434.77</c:v>
                </c:pt>
                <c:pt idx="7">
                  <c:v>-3142.4799999999996</c:v>
                </c:pt>
                <c:pt idx="8">
                  <c:v>-3045</c:v>
                </c:pt>
                <c:pt idx="9">
                  <c:v>-36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0DD-4925-8A94-D2512301138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St Laurence Church</a:t>
            </a:r>
          </a:p>
          <a:p>
            <a:pPr>
              <a:defRPr b="1" u="sng"/>
            </a:pPr>
            <a:r>
              <a:rPr lang="en-GB" b="1" u="sng"/>
              <a:t>2020 -Total Receipts -</a:t>
            </a:r>
            <a:r>
              <a:rPr lang="en-GB" b="1" u="sng" baseline="0"/>
              <a:t> £52,607</a:t>
            </a:r>
            <a:endParaRPr lang="en-GB" b="1" u="sng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Sheet1!$A$9:$A$19</c:f>
              <c:strCache>
                <c:ptCount val="11"/>
                <c:pt idx="0">
                  <c:v> Planned giving </c:v>
                </c:pt>
                <c:pt idx="1">
                  <c:v> Collections at services </c:v>
                </c:pt>
                <c:pt idx="2">
                  <c:v> All other giving/voluntary receipts </c:v>
                </c:pt>
                <c:pt idx="3">
                  <c:v> Gift Aid recovered </c:v>
                </c:pt>
                <c:pt idx="4">
                  <c:v>Fundraising activities</c:v>
                </c:pt>
                <c:pt idx="5">
                  <c:v>Investment income</c:v>
                </c:pt>
                <c:pt idx="6">
                  <c:v> PCC fees for weddings and funerals </c:v>
                </c:pt>
                <c:pt idx="7">
                  <c:v> Parish magazine (Advertiser) &amp; other </c:v>
                </c:pt>
                <c:pt idx="8">
                  <c:v> Parish share rebate </c:v>
                </c:pt>
                <c:pt idx="9">
                  <c:v> Parish Council grants </c:v>
                </c:pt>
                <c:pt idx="10">
                  <c:v> Other grants &amp; rebates </c:v>
                </c:pt>
              </c:strCache>
            </c:strRef>
          </c:cat>
          <c:val>
            <c:numRef>
              <c:f>Sheet1!$B$9:$B$19</c:f>
            </c:numRef>
          </c:val>
          <c:extLst>
            <c:ext xmlns:c16="http://schemas.microsoft.com/office/drawing/2014/chart" uri="{C3380CC4-5D6E-409C-BE32-E72D297353CC}">
              <c16:uniqueId val="{00000000-0C96-493A-B76B-79458BDE9982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Sheet1!$A$9:$A$19</c:f>
              <c:strCache>
                <c:ptCount val="11"/>
                <c:pt idx="0">
                  <c:v> Planned giving </c:v>
                </c:pt>
                <c:pt idx="1">
                  <c:v> Collections at services </c:v>
                </c:pt>
                <c:pt idx="2">
                  <c:v> All other giving/voluntary receipts </c:v>
                </c:pt>
                <c:pt idx="3">
                  <c:v> Gift Aid recovered </c:v>
                </c:pt>
                <c:pt idx="4">
                  <c:v>Fundraising activities</c:v>
                </c:pt>
                <c:pt idx="5">
                  <c:v>Investment income</c:v>
                </c:pt>
                <c:pt idx="6">
                  <c:v> PCC fees for weddings and funerals </c:v>
                </c:pt>
                <c:pt idx="7">
                  <c:v> Parish magazine (Advertiser) &amp; other </c:v>
                </c:pt>
                <c:pt idx="8">
                  <c:v> Parish share rebate </c:v>
                </c:pt>
                <c:pt idx="9">
                  <c:v> Parish Council grants </c:v>
                </c:pt>
                <c:pt idx="10">
                  <c:v> Other grants &amp; rebates </c:v>
                </c:pt>
              </c:strCache>
            </c:strRef>
          </c:cat>
          <c:val>
            <c:numRef>
              <c:f>Sheet1!$C$9:$C$19</c:f>
            </c:numRef>
          </c:val>
          <c:extLst>
            <c:ext xmlns:c16="http://schemas.microsoft.com/office/drawing/2014/chart" uri="{C3380CC4-5D6E-409C-BE32-E72D297353CC}">
              <c16:uniqueId val="{00000001-0C96-493A-B76B-79458BDE9982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Sheet1!$A$9:$A$19</c:f>
              <c:strCache>
                <c:ptCount val="11"/>
                <c:pt idx="0">
                  <c:v> Planned giving </c:v>
                </c:pt>
                <c:pt idx="1">
                  <c:v> Collections at services </c:v>
                </c:pt>
                <c:pt idx="2">
                  <c:v> All other giving/voluntary receipts </c:v>
                </c:pt>
                <c:pt idx="3">
                  <c:v> Gift Aid recovered </c:v>
                </c:pt>
                <c:pt idx="4">
                  <c:v>Fundraising activities</c:v>
                </c:pt>
                <c:pt idx="5">
                  <c:v>Investment income</c:v>
                </c:pt>
                <c:pt idx="6">
                  <c:v> PCC fees for weddings and funerals </c:v>
                </c:pt>
                <c:pt idx="7">
                  <c:v> Parish magazine (Advertiser) &amp; other </c:v>
                </c:pt>
                <c:pt idx="8">
                  <c:v> Parish share rebate </c:v>
                </c:pt>
                <c:pt idx="9">
                  <c:v> Parish Council grants </c:v>
                </c:pt>
                <c:pt idx="10">
                  <c:v> Other grants &amp; rebates </c:v>
                </c:pt>
              </c:strCache>
            </c:strRef>
          </c:cat>
          <c:val>
            <c:numRef>
              <c:f>Sheet1!$D$9:$D$19</c:f>
            </c:numRef>
          </c:val>
          <c:extLst>
            <c:ext xmlns:c16="http://schemas.microsoft.com/office/drawing/2014/chart" uri="{C3380CC4-5D6E-409C-BE32-E72D297353CC}">
              <c16:uniqueId val="{00000002-0C96-493A-B76B-79458BDE9982}"/>
            </c:ext>
          </c:extLst>
        </c:ser>
        <c:ser>
          <c:idx val="3"/>
          <c:order val="3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Sheet1!$A$9:$A$19</c:f>
              <c:strCache>
                <c:ptCount val="11"/>
                <c:pt idx="0">
                  <c:v> Planned giving </c:v>
                </c:pt>
                <c:pt idx="1">
                  <c:v> Collections at services </c:v>
                </c:pt>
                <c:pt idx="2">
                  <c:v> All other giving/voluntary receipts </c:v>
                </c:pt>
                <c:pt idx="3">
                  <c:v> Gift Aid recovered </c:v>
                </c:pt>
                <c:pt idx="4">
                  <c:v>Fundraising activities</c:v>
                </c:pt>
                <c:pt idx="5">
                  <c:v>Investment income</c:v>
                </c:pt>
                <c:pt idx="6">
                  <c:v> PCC fees for weddings and funerals </c:v>
                </c:pt>
                <c:pt idx="7">
                  <c:v> Parish magazine (Advertiser) &amp; other </c:v>
                </c:pt>
                <c:pt idx="8">
                  <c:v> Parish share rebate </c:v>
                </c:pt>
                <c:pt idx="9">
                  <c:v> Parish Council grants </c:v>
                </c:pt>
                <c:pt idx="10">
                  <c:v> Other grants &amp; rebates </c:v>
                </c:pt>
              </c:strCache>
            </c:strRef>
          </c:cat>
          <c:val>
            <c:numRef>
              <c:f>Sheet1!$E$9:$E$19</c:f>
            </c:numRef>
          </c:val>
          <c:extLst>
            <c:ext xmlns:c16="http://schemas.microsoft.com/office/drawing/2014/chart" uri="{C3380CC4-5D6E-409C-BE32-E72D297353CC}">
              <c16:uniqueId val="{00000003-0C96-493A-B76B-79458BDE9982}"/>
            </c:ext>
          </c:extLst>
        </c:ser>
        <c:ser>
          <c:idx val="4"/>
          <c:order val="4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Sheet1!$A$9:$A$19</c:f>
              <c:strCache>
                <c:ptCount val="11"/>
                <c:pt idx="0">
                  <c:v> Planned giving </c:v>
                </c:pt>
                <c:pt idx="1">
                  <c:v> Collections at services </c:v>
                </c:pt>
                <c:pt idx="2">
                  <c:v> All other giving/voluntary receipts </c:v>
                </c:pt>
                <c:pt idx="3">
                  <c:v> Gift Aid recovered </c:v>
                </c:pt>
                <c:pt idx="4">
                  <c:v>Fundraising activities</c:v>
                </c:pt>
                <c:pt idx="5">
                  <c:v>Investment income</c:v>
                </c:pt>
                <c:pt idx="6">
                  <c:v> PCC fees for weddings and funerals </c:v>
                </c:pt>
                <c:pt idx="7">
                  <c:v> Parish magazine (Advertiser) &amp; other </c:v>
                </c:pt>
                <c:pt idx="8">
                  <c:v> Parish share rebate </c:v>
                </c:pt>
                <c:pt idx="9">
                  <c:v> Parish Council grants </c:v>
                </c:pt>
                <c:pt idx="10">
                  <c:v> Other grants &amp; rebates </c:v>
                </c:pt>
              </c:strCache>
            </c:strRef>
          </c:cat>
          <c:val>
            <c:numRef>
              <c:f>Sheet1!$F$9:$F$19</c:f>
            </c:numRef>
          </c:val>
          <c:extLst>
            <c:ext xmlns:c16="http://schemas.microsoft.com/office/drawing/2014/chart" uri="{C3380CC4-5D6E-409C-BE32-E72D297353CC}">
              <c16:uniqueId val="{00000004-0C96-493A-B76B-79458BDE9982}"/>
            </c:ext>
          </c:extLst>
        </c:ser>
        <c:ser>
          <c:idx val="5"/>
          <c:order val="5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0C96-493A-B76B-79458BDE998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0C96-493A-B76B-79458BDE998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A-0C96-493A-B76B-79458BDE998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C-0C96-493A-B76B-79458BDE998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E-0C96-493A-B76B-79458BDE998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0-0C96-493A-B76B-79458BDE998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2-0C96-493A-B76B-79458BDE998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4-0C96-493A-B76B-79458BDE998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6-0C96-493A-B76B-79458BDE998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8-0C96-493A-B76B-79458BDE998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A-0C96-493A-B76B-79458BDE9982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Sheet1!$A$9:$A$19</c:f>
              <c:strCache>
                <c:ptCount val="11"/>
                <c:pt idx="0">
                  <c:v> Planned giving </c:v>
                </c:pt>
                <c:pt idx="1">
                  <c:v> Collections at services </c:v>
                </c:pt>
                <c:pt idx="2">
                  <c:v> All other giving/voluntary receipts </c:v>
                </c:pt>
                <c:pt idx="3">
                  <c:v> Gift Aid recovered </c:v>
                </c:pt>
                <c:pt idx="4">
                  <c:v>Fundraising activities</c:v>
                </c:pt>
                <c:pt idx="5">
                  <c:v>Investment income</c:v>
                </c:pt>
                <c:pt idx="6">
                  <c:v> PCC fees for weddings and funerals </c:v>
                </c:pt>
                <c:pt idx="7">
                  <c:v> Parish magazine (Advertiser) &amp; other </c:v>
                </c:pt>
                <c:pt idx="8">
                  <c:v> Parish share rebate </c:v>
                </c:pt>
                <c:pt idx="9">
                  <c:v> Parish Council grants </c:v>
                </c:pt>
                <c:pt idx="10">
                  <c:v> Other grants &amp; rebates </c:v>
                </c:pt>
              </c:strCache>
            </c:strRef>
          </c:cat>
          <c:val>
            <c:numRef>
              <c:f>Sheet1!$G$9:$G$19</c:f>
              <c:numCache>
                <c:formatCode>_-* #,##0_-;\-* #,##0_-;_-* "-"??_-;_-@_-</c:formatCode>
                <c:ptCount val="11"/>
                <c:pt idx="0">
                  <c:v>19791.240000000002</c:v>
                </c:pt>
                <c:pt idx="1">
                  <c:v>1543.5</c:v>
                </c:pt>
                <c:pt idx="2">
                  <c:v>3093.15</c:v>
                </c:pt>
                <c:pt idx="3">
                  <c:v>3030.2200000000007</c:v>
                </c:pt>
                <c:pt idx="4">
                  <c:v>5034.25</c:v>
                </c:pt>
                <c:pt idx="5">
                  <c:v>6915.170000000001</c:v>
                </c:pt>
                <c:pt idx="6">
                  <c:v>3696</c:v>
                </c:pt>
                <c:pt idx="7">
                  <c:v>1172.8</c:v>
                </c:pt>
                <c:pt idx="8">
                  <c:v>760.27</c:v>
                </c:pt>
                <c:pt idx="9">
                  <c:v>1450</c:v>
                </c:pt>
                <c:pt idx="10">
                  <c:v>6120.2099999999991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0C96-493A-B76B-79458BDE998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St Laurence Church</a:t>
            </a:r>
          </a:p>
          <a:p>
            <a:pPr>
              <a:defRPr b="1" u="sng"/>
            </a:pPr>
            <a:r>
              <a:rPr lang="en-GB" b="1" u="sng"/>
              <a:t>2020 Total Payments - £49,562</a:t>
            </a:r>
          </a:p>
          <a:p>
            <a:pPr>
              <a:defRPr b="1" u="sng"/>
            </a:pPr>
            <a:endParaRPr lang="en-GB" b="1" u="sng"/>
          </a:p>
        </c:rich>
      </c:tx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Sheet1!$A$23:$A$32</c:f>
              <c:strCache>
                <c:ptCount val="10"/>
                <c:pt idx="0">
                  <c:v> Parish share </c:v>
                </c:pt>
                <c:pt idx="1">
                  <c:v> Church running expenses </c:v>
                </c:pt>
                <c:pt idx="2">
                  <c:v> Church repairs &amp; maintenance </c:v>
                </c:pt>
                <c:pt idx="3">
                  <c:v> Churchyard repairs &amp; maintenance </c:v>
                </c:pt>
                <c:pt idx="4">
                  <c:v> Rectory renovations (2019-Grants to Rector) </c:v>
                </c:pt>
                <c:pt idx="5">
                  <c:v> Weddings and funeral expenses </c:v>
                </c:pt>
                <c:pt idx="6">
                  <c:v> Parish magazine printing &amp; postage (Advertiser) </c:v>
                </c:pt>
                <c:pt idx="7">
                  <c:v> Administration costs &amp; clergy expenses </c:v>
                </c:pt>
                <c:pt idx="8">
                  <c:v> Mission giving and donations </c:v>
                </c:pt>
                <c:pt idx="9">
                  <c:v>Fundraising costs</c:v>
                </c:pt>
              </c:strCache>
            </c:strRef>
          </c:cat>
          <c:val>
            <c:numRef>
              <c:f>Sheet1!$B$23:$B$32</c:f>
            </c:numRef>
          </c:val>
          <c:extLst>
            <c:ext xmlns:c16="http://schemas.microsoft.com/office/drawing/2014/chart" uri="{C3380CC4-5D6E-409C-BE32-E72D297353CC}">
              <c16:uniqueId val="{00000000-0706-4949-B159-F6928D5B0B83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Sheet1!$A$23:$A$32</c:f>
              <c:strCache>
                <c:ptCount val="10"/>
                <c:pt idx="0">
                  <c:v> Parish share </c:v>
                </c:pt>
                <c:pt idx="1">
                  <c:v> Church running expenses </c:v>
                </c:pt>
                <c:pt idx="2">
                  <c:v> Church repairs &amp; maintenance </c:v>
                </c:pt>
                <c:pt idx="3">
                  <c:v> Churchyard repairs &amp; maintenance </c:v>
                </c:pt>
                <c:pt idx="4">
                  <c:v> Rectory renovations (2019-Grants to Rector) </c:v>
                </c:pt>
                <c:pt idx="5">
                  <c:v> Weddings and funeral expenses </c:v>
                </c:pt>
                <c:pt idx="6">
                  <c:v> Parish magazine printing &amp; postage (Advertiser) </c:v>
                </c:pt>
                <c:pt idx="7">
                  <c:v> Administration costs &amp; clergy expenses </c:v>
                </c:pt>
                <c:pt idx="8">
                  <c:v> Mission giving and donations </c:v>
                </c:pt>
                <c:pt idx="9">
                  <c:v>Fundraising costs</c:v>
                </c:pt>
              </c:strCache>
            </c:strRef>
          </c:cat>
          <c:val>
            <c:numRef>
              <c:f>Sheet1!$C$23:$C$32</c:f>
            </c:numRef>
          </c:val>
          <c:extLst>
            <c:ext xmlns:c16="http://schemas.microsoft.com/office/drawing/2014/chart" uri="{C3380CC4-5D6E-409C-BE32-E72D297353CC}">
              <c16:uniqueId val="{00000001-0706-4949-B159-F6928D5B0B83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Sheet1!$A$23:$A$32</c:f>
              <c:strCache>
                <c:ptCount val="10"/>
                <c:pt idx="0">
                  <c:v> Parish share </c:v>
                </c:pt>
                <c:pt idx="1">
                  <c:v> Church running expenses </c:v>
                </c:pt>
                <c:pt idx="2">
                  <c:v> Church repairs &amp; maintenance </c:v>
                </c:pt>
                <c:pt idx="3">
                  <c:v> Churchyard repairs &amp; maintenance </c:v>
                </c:pt>
                <c:pt idx="4">
                  <c:v> Rectory renovations (2019-Grants to Rector) </c:v>
                </c:pt>
                <c:pt idx="5">
                  <c:v> Weddings and funeral expenses </c:v>
                </c:pt>
                <c:pt idx="6">
                  <c:v> Parish magazine printing &amp; postage (Advertiser) </c:v>
                </c:pt>
                <c:pt idx="7">
                  <c:v> Administration costs &amp; clergy expenses </c:v>
                </c:pt>
                <c:pt idx="8">
                  <c:v> Mission giving and donations </c:v>
                </c:pt>
                <c:pt idx="9">
                  <c:v>Fundraising costs</c:v>
                </c:pt>
              </c:strCache>
            </c:strRef>
          </c:cat>
          <c:val>
            <c:numRef>
              <c:f>Sheet1!$D$23:$D$32</c:f>
            </c:numRef>
          </c:val>
          <c:extLst>
            <c:ext xmlns:c16="http://schemas.microsoft.com/office/drawing/2014/chart" uri="{C3380CC4-5D6E-409C-BE32-E72D297353CC}">
              <c16:uniqueId val="{00000002-0706-4949-B159-F6928D5B0B83}"/>
            </c:ext>
          </c:extLst>
        </c:ser>
        <c:ser>
          <c:idx val="3"/>
          <c:order val="3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Sheet1!$A$23:$A$32</c:f>
              <c:strCache>
                <c:ptCount val="10"/>
                <c:pt idx="0">
                  <c:v> Parish share </c:v>
                </c:pt>
                <c:pt idx="1">
                  <c:v> Church running expenses </c:v>
                </c:pt>
                <c:pt idx="2">
                  <c:v> Church repairs &amp; maintenance </c:v>
                </c:pt>
                <c:pt idx="3">
                  <c:v> Churchyard repairs &amp; maintenance </c:v>
                </c:pt>
                <c:pt idx="4">
                  <c:v> Rectory renovations (2019-Grants to Rector) </c:v>
                </c:pt>
                <c:pt idx="5">
                  <c:v> Weddings and funeral expenses </c:v>
                </c:pt>
                <c:pt idx="6">
                  <c:v> Parish magazine printing &amp; postage (Advertiser) </c:v>
                </c:pt>
                <c:pt idx="7">
                  <c:v> Administration costs &amp; clergy expenses </c:v>
                </c:pt>
                <c:pt idx="8">
                  <c:v> Mission giving and donations </c:v>
                </c:pt>
                <c:pt idx="9">
                  <c:v>Fundraising costs</c:v>
                </c:pt>
              </c:strCache>
            </c:strRef>
          </c:cat>
          <c:val>
            <c:numRef>
              <c:f>Sheet1!$E$23:$E$32</c:f>
            </c:numRef>
          </c:val>
          <c:extLst>
            <c:ext xmlns:c16="http://schemas.microsoft.com/office/drawing/2014/chart" uri="{C3380CC4-5D6E-409C-BE32-E72D297353CC}">
              <c16:uniqueId val="{00000003-0706-4949-B159-F6928D5B0B83}"/>
            </c:ext>
          </c:extLst>
        </c:ser>
        <c:ser>
          <c:idx val="4"/>
          <c:order val="4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Sheet1!$A$23:$A$32</c:f>
              <c:strCache>
                <c:ptCount val="10"/>
                <c:pt idx="0">
                  <c:v> Parish share </c:v>
                </c:pt>
                <c:pt idx="1">
                  <c:v> Church running expenses </c:v>
                </c:pt>
                <c:pt idx="2">
                  <c:v> Church repairs &amp; maintenance </c:v>
                </c:pt>
                <c:pt idx="3">
                  <c:v> Churchyard repairs &amp; maintenance </c:v>
                </c:pt>
                <c:pt idx="4">
                  <c:v> Rectory renovations (2019-Grants to Rector) </c:v>
                </c:pt>
                <c:pt idx="5">
                  <c:v> Weddings and funeral expenses </c:v>
                </c:pt>
                <c:pt idx="6">
                  <c:v> Parish magazine printing &amp; postage (Advertiser) </c:v>
                </c:pt>
                <c:pt idx="7">
                  <c:v> Administration costs &amp; clergy expenses </c:v>
                </c:pt>
                <c:pt idx="8">
                  <c:v> Mission giving and donations </c:v>
                </c:pt>
                <c:pt idx="9">
                  <c:v>Fundraising costs</c:v>
                </c:pt>
              </c:strCache>
            </c:strRef>
          </c:cat>
          <c:val>
            <c:numRef>
              <c:f>Sheet1!$F$23:$F$32</c:f>
            </c:numRef>
          </c:val>
          <c:extLst>
            <c:ext xmlns:c16="http://schemas.microsoft.com/office/drawing/2014/chart" uri="{C3380CC4-5D6E-409C-BE32-E72D297353CC}">
              <c16:uniqueId val="{00000004-0706-4949-B159-F6928D5B0B83}"/>
            </c:ext>
          </c:extLst>
        </c:ser>
        <c:ser>
          <c:idx val="5"/>
          <c:order val="5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0706-4949-B159-F6928D5B0B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0706-4949-B159-F6928D5B0B8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A-0706-4949-B159-F6928D5B0B8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C-0706-4949-B159-F6928D5B0B8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E-0706-4949-B159-F6928D5B0B8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0-0706-4949-B159-F6928D5B0B8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2-0706-4949-B159-F6928D5B0B8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4-0706-4949-B159-F6928D5B0B8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6-0706-4949-B159-F6928D5B0B8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8-0706-4949-B159-F6928D5B0B83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Sheet1!$A$23:$A$32</c:f>
              <c:strCache>
                <c:ptCount val="10"/>
                <c:pt idx="0">
                  <c:v> Parish share </c:v>
                </c:pt>
                <c:pt idx="1">
                  <c:v> Church running expenses </c:v>
                </c:pt>
                <c:pt idx="2">
                  <c:v> Church repairs &amp; maintenance </c:v>
                </c:pt>
                <c:pt idx="3">
                  <c:v> Churchyard repairs &amp; maintenance </c:v>
                </c:pt>
                <c:pt idx="4">
                  <c:v> Rectory renovations (2019-Grants to Rector) </c:v>
                </c:pt>
                <c:pt idx="5">
                  <c:v> Weddings and funeral expenses </c:v>
                </c:pt>
                <c:pt idx="6">
                  <c:v> Parish magazine printing &amp; postage (Advertiser) </c:v>
                </c:pt>
                <c:pt idx="7">
                  <c:v> Administration costs &amp; clergy expenses </c:v>
                </c:pt>
                <c:pt idx="8">
                  <c:v> Mission giving and donations </c:v>
                </c:pt>
                <c:pt idx="9">
                  <c:v>Fundraising costs</c:v>
                </c:pt>
              </c:strCache>
            </c:strRef>
          </c:cat>
          <c:val>
            <c:numRef>
              <c:f>Sheet1!$G$23:$G$32</c:f>
              <c:numCache>
                <c:formatCode>_(* #,##0_);_(* \(#,##0\);_(* "-"??_);_(@_)</c:formatCode>
                <c:ptCount val="10"/>
                <c:pt idx="0">
                  <c:v>-27029.97</c:v>
                </c:pt>
                <c:pt idx="1">
                  <c:v>-2445.42</c:v>
                </c:pt>
                <c:pt idx="2">
                  <c:v>-5991.73</c:v>
                </c:pt>
                <c:pt idx="3">
                  <c:v>-2424</c:v>
                </c:pt>
                <c:pt idx="4">
                  <c:v>-1874</c:v>
                </c:pt>
                <c:pt idx="5">
                  <c:v>-1139</c:v>
                </c:pt>
                <c:pt idx="6">
                  <c:v>-2434.77</c:v>
                </c:pt>
                <c:pt idx="7">
                  <c:v>-3142.4799999999996</c:v>
                </c:pt>
                <c:pt idx="8">
                  <c:v>-3045</c:v>
                </c:pt>
                <c:pt idx="9">
                  <c:v>-36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0706-4949-B159-F6928D5B0B8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11</xdr:row>
      <xdr:rowOff>90487</xdr:rowOff>
    </xdr:from>
    <xdr:to>
      <xdr:col>20</xdr:col>
      <xdr:colOff>323850</xdr:colOff>
      <xdr:row>28</xdr:row>
      <xdr:rowOff>80962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</xdr:colOff>
      <xdr:row>12</xdr:row>
      <xdr:rowOff>4762</xdr:rowOff>
    </xdr:from>
    <xdr:to>
      <xdr:col>20</xdr:col>
      <xdr:colOff>323850</xdr:colOff>
      <xdr:row>28</xdr:row>
      <xdr:rowOff>157162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590550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590550</xdr:colOff>
      <xdr:row>40</xdr:row>
      <xdr:rowOff>85724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an/Documents/Tian%20-%2019.8.15/Appleton%20Church/2020/Church%20accounts%20-%20to%2031.12.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an/Documents/Tian%20-%2019.8.15/Appleton%20Church/data-Main%20account%20from%201.1.19%20to%2031.12.19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&amp; I "/>
      <sheetName val="Main accounts"/>
      <sheetName val="Ministry accounts"/>
      <sheetName val="CBF deposit accounts"/>
      <sheetName val="AnnRetOxfD"/>
    </sheetNames>
    <sheetDataSet>
      <sheetData sheetId="0"/>
      <sheetData sheetId="1">
        <row r="182">
          <cell r="G182">
            <v>17341.240000000002</v>
          </cell>
          <cell r="H182">
            <v>1193.5</v>
          </cell>
          <cell r="I182">
            <v>995.25</v>
          </cell>
          <cell r="J182">
            <v>3030.2200000000007</v>
          </cell>
          <cell r="K182">
            <v>2361.25</v>
          </cell>
          <cell r="L182">
            <v>5935.0800000000008</v>
          </cell>
          <cell r="M182">
            <v>3696</v>
          </cell>
          <cell r="N182">
            <v>1172.8</v>
          </cell>
          <cell r="O182">
            <v>760.27</v>
          </cell>
          <cell r="P182">
            <v>350</v>
          </cell>
          <cell r="Q182">
            <v>730</v>
          </cell>
          <cell r="R182">
            <v>10471.209999999999</v>
          </cell>
        </row>
        <row r="284">
          <cell r="G284">
            <v>27029.97</v>
          </cell>
          <cell r="H284">
            <v>735</v>
          </cell>
          <cell r="I284">
            <v>2445.42</v>
          </cell>
          <cell r="J284">
            <v>404</v>
          </cell>
          <cell r="K284">
            <v>5991.73</v>
          </cell>
          <cell r="L284">
            <v>2424</v>
          </cell>
          <cell r="M284">
            <v>2434.77</v>
          </cell>
          <cell r="N284">
            <v>3142.4799999999996</v>
          </cell>
          <cell r="O284">
            <v>0</v>
          </cell>
          <cell r="P284">
            <v>3045</v>
          </cell>
          <cell r="S284">
            <v>1874</v>
          </cell>
        </row>
      </sheetData>
      <sheetData sheetId="2">
        <row r="63">
          <cell r="F63">
            <v>2450</v>
          </cell>
          <cell r="G63">
            <v>1943</v>
          </cell>
          <cell r="H63">
            <v>97.9</v>
          </cell>
          <cell r="I63">
            <v>-36</v>
          </cell>
        </row>
      </sheetData>
      <sheetData sheetId="3">
        <row r="46">
          <cell r="C46">
            <v>79.09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-Main account from 1.1.19 t"/>
    </sheetNames>
    <sheetDataSet>
      <sheetData sheetId="0" refreshError="1">
        <row r="368">
          <cell r="J368">
            <v>16229.69</v>
          </cell>
        </row>
        <row r="373">
          <cell r="R373">
            <v>940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=@round(G61-G68,0)" TargetMode="External"/><Relationship Id="rId2" Type="http://schemas.openxmlformats.org/officeDocument/2006/relationships/hyperlink" Target="mailto:=@round(C61-C68,0)" TargetMode="External"/><Relationship Id="rId1" Type="http://schemas.openxmlformats.org/officeDocument/2006/relationships/hyperlink" Target="mailto:=@ROUND(F61-F68,0)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2"/>
  <sheetViews>
    <sheetView topLeftCell="A4" workbookViewId="0">
      <selection activeCell="A23" sqref="A23:G32"/>
    </sheetView>
  </sheetViews>
  <sheetFormatPr defaultRowHeight="12.75" x14ac:dyDescent="0.2"/>
  <cols>
    <col min="1" max="1" width="37" customWidth="1"/>
    <col min="2" max="6" width="0" hidden="1" customWidth="1"/>
  </cols>
  <sheetData>
    <row r="1" spans="1:16" x14ac:dyDescent="0.2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16" x14ac:dyDescent="0.2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16" x14ac:dyDescent="0.2">
      <c r="A3" s="120" t="s">
        <v>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1:16" ht="60" x14ac:dyDescent="0.2">
      <c r="A4" s="23" t="s">
        <v>3</v>
      </c>
      <c r="B4" s="24"/>
      <c r="C4" s="25" t="s">
        <v>4</v>
      </c>
      <c r="D4" s="26" t="s">
        <v>5</v>
      </c>
      <c r="E4" s="26" t="s">
        <v>6</v>
      </c>
      <c r="F4" s="26" t="s">
        <v>7</v>
      </c>
      <c r="G4" s="27" t="s">
        <v>8</v>
      </c>
      <c r="H4" s="28" t="s">
        <v>9</v>
      </c>
      <c r="I4" s="24"/>
      <c r="J4" s="25" t="s">
        <v>10</v>
      </c>
      <c r="K4" s="29" t="s">
        <v>11</v>
      </c>
      <c r="L4" s="30" t="s">
        <v>12</v>
      </c>
      <c r="M4" s="24"/>
      <c r="N4" s="25" t="s">
        <v>13</v>
      </c>
      <c r="O4" s="26" t="s">
        <v>14</v>
      </c>
      <c r="P4" s="31" t="s">
        <v>15</v>
      </c>
    </row>
    <row r="5" spans="1:16" x14ac:dyDescent="0.2">
      <c r="A5" s="32"/>
      <c r="B5" s="33"/>
      <c r="C5" s="34" t="s">
        <v>16</v>
      </c>
      <c r="D5" s="35" t="s">
        <v>16</v>
      </c>
      <c r="E5" s="35" t="s">
        <v>16</v>
      </c>
      <c r="F5" s="35" t="s">
        <v>16</v>
      </c>
      <c r="G5" s="36" t="s">
        <v>16</v>
      </c>
      <c r="H5" s="37" t="s">
        <v>17</v>
      </c>
      <c r="I5" s="33"/>
      <c r="J5" s="38" t="s">
        <v>16</v>
      </c>
      <c r="K5" s="39" t="s">
        <v>16</v>
      </c>
      <c r="L5" s="40" t="s">
        <v>16</v>
      </c>
      <c r="M5" s="33"/>
      <c r="N5" s="38" t="s">
        <v>16</v>
      </c>
      <c r="O5" s="41" t="s">
        <v>16</v>
      </c>
      <c r="P5" s="42" t="s">
        <v>16</v>
      </c>
    </row>
    <row r="6" spans="1:16" x14ac:dyDescent="0.2">
      <c r="A6" s="43"/>
      <c r="B6" s="44"/>
      <c r="C6" s="45"/>
      <c r="D6" s="43"/>
      <c r="E6" s="43"/>
      <c r="F6" s="43"/>
      <c r="G6" s="46"/>
      <c r="H6" s="47"/>
      <c r="I6" s="32"/>
      <c r="J6" s="45"/>
      <c r="K6" s="48"/>
      <c r="L6" s="49"/>
      <c r="M6" s="32"/>
      <c r="N6" s="45"/>
      <c r="O6" s="43"/>
      <c r="P6" s="50"/>
    </row>
    <row r="7" spans="1:16" x14ac:dyDescent="0.2">
      <c r="A7" s="51" t="s">
        <v>18</v>
      </c>
      <c r="B7" s="44"/>
      <c r="C7" s="45"/>
      <c r="D7" s="43"/>
      <c r="E7" s="43"/>
      <c r="F7" s="43"/>
      <c r="G7" s="46"/>
      <c r="H7" s="47"/>
      <c r="I7" s="32"/>
      <c r="J7" s="45"/>
      <c r="K7" s="48"/>
      <c r="L7" s="49"/>
      <c r="M7" s="32"/>
      <c r="N7" s="45"/>
      <c r="O7" s="43"/>
      <c r="P7" s="50"/>
    </row>
    <row r="8" spans="1:16" x14ac:dyDescent="0.2">
      <c r="A8" s="52"/>
      <c r="B8" s="44"/>
      <c r="C8" s="45"/>
      <c r="D8" s="43"/>
      <c r="E8" s="43"/>
      <c r="F8" s="43"/>
      <c r="G8" s="46"/>
      <c r="H8" s="47"/>
      <c r="I8" s="32"/>
      <c r="J8" s="53"/>
      <c r="K8" s="54"/>
      <c r="L8" s="55"/>
      <c r="M8" s="32"/>
      <c r="N8" s="45"/>
      <c r="O8" s="43"/>
      <c r="P8" s="50"/>
    </row>
    <row r="9" spans="1:16" x14ac:dyDescent="0.2">
      <c r="A9" s="107" t="s">
        <v>19</v>
      </c>
      <c r="B9" s="44" t="s">
        <v>20</v>
      </c>
      <c r="C9" s="57">
        <f>+'[1]Main accounts'!G182+'[1]Ministry accounts'!F63</f>
        <v>19791.240000000002</v>
      </c>
      <c r="D9" s="58">
        <v>0</v>
      </c>
      <c r="E9" s="58">
        <v>0</v>
      </c>
      <c r="F9" s="59">
        <v>0</v>
      </c>
      <c r="G9" s="60">
        <f t="shared" ref="G9:G19" si="0">SUM(C9:F9)</f>
        <v>19791.240000000002</v>
      </c>
      <c r="H9" s="61">
        <f t="shared" ref="H9:H14" si="1">IFERROR(G9/L9,"n.a.")</f>
        <v>1.1245022727272729</v>
      </c>
      <c r="I9" s="62"/>
      <c r="J9" s="63">
        <f>12000+2000+3600</f>
        <v>17600</v>
      </c>
      <c r="K9" s="64">
        <v>0</v>
      </c>
      <c r="L9" s="65">
        <f>SUM(J9:K9)</f>
        <v>17600</v>
      </c>
      <c r="M9" s="62"/>
      <c r="N9" s="57">
        <v>16230</v>
      </c>
      <c r="O9" s="59">
        <v>8030</v>
      </c>
      <c r="P9" s="66">
        <f t="shared" ref="P9:P19" si="2">SUM(N9:O9)</f>
        <v>24260</v>
      </c>
    </row>
    <row r="10" spans="1:16" x14ac:dyDescent="0.2">
      <c r="A10" s="107" t="s">
        <v>21</v>
      </c>
      <c r="B10" s="44" t="s">
        <v>20</v>
      </c>
      <c r="C10" s="57">
        <f>+'[1]Main accounts'!H182</f>
        <v>1193.5</v>
      </c>
      <c r="D10" s="58">
        <v>0</v>
      </c>
      <c r="E10" s="58">
        <f>+'[1]Main accounts'!P182</f>
        <v>350</v>
      </c>
      <c r="F10" s="59">
        <v>0</v>
      </c>
      <c r="G10" s="60">
        <f t="shared" si="0"/>
        <v>1543.5</v>
      </c>
      <c r="H10" s="61">
        <f t="shared" si="1"/>
        <v>0.34300000000000003</v>
      </c>
      <c r="I10" s="62"/>
      <c r="J10" s="63">
        <f>4000+3000+500</f>
        <v>7500</v>
      </c>
      <c r="K10" s="64">
        <v>-3000</v>
      </c>
      <c r="L10" s="65">
        <f t="shared" ref="L10:L35" si="3">SUM(J10:K10)</f>
        <v>4500</v>
      </c>
      <c r="M10" s="62"/>
      <c r="N10" s="57">
        <v>6264</v>
      </c>
      <c r="O10" s="59">
        <v>0</v>
      </c>
      <c r="P10" s="66">
        <f t="shared" si="2"/>
        <v>6264</v>
      </c>
    </row>
    <row r="11" spans="1:16" x14ac:dyDescent="0.2">
      <c r="A11" s="107" t="s">
        <v>22</v>
      </c>
      <c r="B11" s="44" t="s">
        <v>20</v>
      </c>
      <c r="C11" s="57">
        <f>+'[1]Main accounts'!I182+'[1]Ministry accounts'!H63</f>
        <v>1093.1500000000001</v>
      </c>
      <c r="D11" s="58">
        <v>0</v>
      </c>
      <c r="E11" s="58">
        <f>1000+1000</f>
        <v>2000</v>
      </c>
      <c r="F11" s="59">
        <v>0</v>
      </c>
      <c r="G11" s="60">
        <f t="shared" si="0"/>
        <v>3093.15</v>
      </c>
      <c r="H11" s="61" t="str">
        <f t="shared" si="1"/>
        <v>n.a.</v>
      </c>
      <c r="I11" s="62"/>
      <c r="J11" s="63">
        <v>0</v>
      </c>
      <c r="K11" s="64"/>
      <c r="L11" s="65">
        <f t="shared" si="3"/>
        <v>0</v>
      </c>
      <c r="M11" s="62"/>
      <c r="N11" s="57">
        <f>1511+695</f>
        <v>2206</v>
      </c>
      <c r="O11" s="59">
        <v>7000</v>
      </c>
      <c r="P11" s="66">
        <f t="shared" si="2"/>
        <v>9206</v>
      </c>
    </row>
    <row r="12" spans="1:16" x14ac:dyDescent="0.2">
      <c r="A12" s="107" t="s">
        <v>23</v>
      </c>
      <c r="B12" s="44" t="s">
        <v>20</v>
      </c>
      <c r="C12" s="57">
        <f>+'[1]Main accounts'!J182</f>
        <v>3030.2200000000007</v>
      </c>
      <c r="D12" s="58">
        <v>0</v>
      </c>
      <c r="E12" s="58">
        <v>0</v>
      </c>
      <c r="F12" s="62">
        <v>0</v>
      </c>
      <c r="G12" s="60">
        <f t="shared" si="0"/>
        <v>3030.2200000000007</v>
      </c>
      <c r="H12" s="61">
        <f t="shared" si="1"/>
        <v>0.77697948717948739</v>
      </c>
      <c r="I12" s="62"/>
      <c r="J12" s="63">
        <f>4500+1200</f>
        <v>5700</v>
      </c>
      <c r="K12" s="64">
        <v>-1800</v>
      </c>
      <c r="L12" s="65">
        <f t="shared" si="3"/>
        <v>3900</v>
      </c>
      <c r="M12" s="62"/>
      <c r="N12" s="57">
        <v>14980</v>
      </c>
      <c r="O12" s="62">
        <v>0</v>
      </c>
      <c r="P12" s="66">
        <f t="shared" si="2"/>
        <v>14980</v>
      </c>
    </row>
    <row r="13" spans="1:16" x14ac:dyDescent="0.2">
      <c r="A13" s="52" t="s">
        <v>24</v>
      </c>
      <c r="B13" s="44" t="s">
        <v>20</v>
      </c>
      <c r="C13" s="57">
        <f>+'[1]Main accounts'!K182+'[1]Ministry accounts'!G63</f>
        <v>4304.25</v>
      </c>
      <c r="D13" s="58">
        <v>0</v>
      </c>
      <c r="E13" s="58">
        <f>+'[1]Main accounts'!Q182</f>
        <v>730</v>
      </c>
      <c r="F13" s="56">
        <v>0</v>
      </c>
      <c r="G13" s="60">
        <f t="shared" si="0"/>
        <v>5034.25</v>
      </c>
      <c r="H13" s="61">
        <f t="shared" si="1"/>
        <v>2.5171250000000001</v>
      </c>
      <c r="I13" s="62"/>
      <c r="J13" s="63">
        <v>4000</v>
      </c>
      <c r="K13" s="64">
        <v>-2000</v>
      </c>
      <c r="L13" s="65">
        <f t="shared" si="3"/>
        <v>2000</v>
      </c>
      <c r="M13" s="62"/>
      <c r="N13" s="57">
        <f>6576+3331-1</f>
        <v>9906</v>
      </c>
      <c r="O13" s="59">
        <v>0</v>
      </c>
      <c r="P13" s="66">
        <f t="shared" si="2"/>
        <v>9906</v>
      </c>
    </row>
    <row r="14" spans="1:16" x14ac:dyDescent="0.2">
      <c r="A14" s="52" t="s">
        <v>25</v>
      </c>
      <c r="B14" s="44" t="s">
        <v>20</v>
      </c>
      <c r="C14" s="57">
        <f>+'[1]Main accounts'!L182+'[1]CBF deposit accounts'!C46</f>
        <v>6014.170000000001</v>
      </c>
      <c r="D14" s="58">
        <v>0</v>
      </c>
      <c r="E14" s="58">
        <v>901</v>
      </c>
      <c r="F14" s="59">
        <v>0</v>
      </c>
      <c r="G14" s="60">
        <f t="shared" si="0"/>
        <v>6915.170000000001</v>
      </c>
      <c r="H14" s="61">
        <f t="shared" si="1"/>
        <v>1.0638723076923078</v>
      </c>
      <c r="I14" s="62"/>
      <c r="J14" s="63">
        <v>6500</v>
      </c>
      <c r="K14" s="64"/>
      <c r="L14" s="65">
        <f t="shared" si="3"/>
        <v>6500</v>
      </c>
      <c r="M14" s="62"/>
      <c r="N14" s="57">
        <v>6759</v>
      </c>
      <c r="O14" s="59">
        <v>0</v>
      </c>
      <c r="P14" s="66">
        <f t="shared" si="2"/>
        <v>6759</v>
      </c>
    </row>
    <row r="15" spans="1:16" x14ac:dyDescent="0.2">
      <c r="A15" s="107" t="s">
        <v>27</v>
      </c>
      <c r="B15" s="44" t="s">
        <v>20</v>
      </c>
      <c r="C15" s="57">
        <f>+'[1]Main accounts'!M182</f>
        <v>3696</v>
      </c>
      <c r="D15" s="58">
        <v>0</v>
      </c>
      <c r="E15" s="58">
        <v>0</v>
      </c>
      <c r="F15" s="59">
        <v>0</v>
      </c>
      <c r="G15" s="60">
        <f t="shared" si="0"/>
        <v>3696</v>
      </c>
      <c r="H15" s="61">
        <f>IFERROR(G15/L15,"n.a.")</f>
        <v>2.8430769230769233</v>
      </c>
      <c r="I15" s="62"/>
      <c r="J15" s="63">
        <v>2000</v>
      </c>
      <c r="K15" s="64">
        <v>-700</v>
      </c>
      <c r="L15" s="65">
        <f t="shared" si="3"/>
        <v>1300</v>
      </c>
      <c r="M15" s="62"/>
      <c r="N15" s="57">
        <v>6206</v>
      </c>
      <c r="O15" s="59">
        <v>0</v>
      </c>
      <c r="P15" s="66">
        <f t="shared" si="2"/>
        <v>6206</v>
      </c>
    </row>
    <row r="16" spans="1:16" x14ac:dyDescent="0.2">
      <c r="A16" s="107" t="s">
        <v>28</v>
      </c>
      <c r="B16" s="44" t="s">
        <v>20</v>
      </c>
      <c r="C16" s="57">
        <f>+'[1]Main accounts'!N182</f>
        <v>1172.8</v>
      </c>
      <c r="D16" s="58">
        <v>0</v>
      </c>
      <c r="E16" s="58">
        <v>0</v>
      </c>
      <c r="F16" s="59">
        <v>0</v>
      </c>
      <c r="G16" s="60">
        <f t="shared" si="0"/>
        <v>1172.8</v>
      </c>
      <c r="H16" s="61">
        <f>IFERROR(G16/L16,"n.a.")</f>
        <v>1.6754285714285713</v>
      </c>
      <c r="I16" s="62"/>
      <c r="J16" s="63">
        <v>1700</v>
      </c>
      <c r="K16" s="64">
        <v>-1000</v>
      </c>
      <c r="L16" s="65">
        <f t="shared" si="3"/>
        <v>700</v>
      </c>
      <c r="M16" s="62"/>
      <c r="N16" s="57">
        <v>1866</v>
      </c>
      <c r="O16" s="59">
        <v>0</v>
      </c>
      <c r="P16" s="66">
        <f t="shared" si="2"/>
        <v>1866</v>
      </c>
    </row>
    <row r="17" spans="1:16" x14ac:dyDescent="0.2">
      <c r="A17" s="107" t="s">
        <v>29</v>
      </c>
      <c r="B17" s="44" t="s">
        <v>20</v>
      </c>
      <c r="C17" s="57">
        <f>+'[1]Main accounts'!O182</f>
        <v>760.27</v>
      </c>
      <c r="D17" s="58">
        <v>0</v>
      </c>
      <c r="E17" s="58">
        <v>0</v>
      </c>
      <c r="F17" s="59">
        <v>0</v>
      </c>
      <c r="G17" s="60">
        <f t="shared" si="0"/>
        <v>760.27</v>
      </c>
      <c r="H17" s="61">
        <f>IFERROR(G17/L17,"n.a.")</f>
        <v>1.0003552631578947</v>
      </c>
      <c r="I17" s="62"/>
      <c r="J17" s="63">
        <v>760</v>
      </c>
      <c r="K17" s="69">
        <v>0</v>
      </c>
      <c r="L17" s="65">
        <f t="shared" si="3"/>
        <v>760</v>
      </c>
      <c r="M17" s="62"/>
      <c r="N17" s="57">
        <v>1259</v>
      </c>
      <c r="O17" s="59">
        <v>0</v>
      </c>
      <c r="P17" s="66">
        <f t="shared" si="2"/>
        <v>1259</v>
      </c>
    </row>
    <row r="18" spans="1:16" x14ac:dyDescent="0.2">
      <c r="A18" s="107" t="s">
        <v>30</v>
      </c>
      <c r="B18" s="44" t="s">
        <v>20</v>
      </c>
      <c r="C18" s="57">
        <f>750+700</f>
        <v>1450</v>
      </c>
      <c r="D18" s="58">
        <v>0</v>
      </c>
      <c r="E18" s="58">
        <v>0</v>
      </c>
      <c r="F18" s="59">
        <v>0</v>
      </c>
      <c r="G18" s="60">
        <f t="shared" si="0"/>
        <v>1450</v>
      </c>
      <c r="H18" s="61">
        <f>IFERROR(G18/L18,"n.a.")</f>
        <v>1.7682926829268293</v>
      </c>
      <c r="I18" s="62"/>
      <c r="J18" s="63">
        <f>700+120</f>
        <v>820</v>
      </c>
      <c r="K18" s="69">
        <v>0</v>
      </c>
      <c r="L18" s="65">
        <f t="shared" si="3"/>
        <v>820</v>
      </c>
      <c r="M18" s="62"/>
      <c r="N18" s="57">
        <f>+'[2]data-Main account from 1.1.19 t'!$R$373</f>
        <v>940</v>
      </c>
      <c r="O18" s="59">
        <v>0</v>
      </c>
      <c r="P18" s="66">
        <f t="shared" si="2"/>
        <v>940</v>
      </c>
    </row>
    <row r="19" spans="1:16" x14ac:dyDescent="0.2">
      <c r="A19" s="107" t="s">
        <v>31</v>
      </c>
      <c r="B19" s="44"/>
      <c r="C19" s="57">
        <f>+'[1]Main accounts'!R182-C18-E11-E14</f>
        <v>6120.2099999999991</v>
      </c>
      <c r="D19" s="58">
        <v>0</v>
      </c>
      <c r="E19" s="58">
        <v>0</v>
      </c>
      <c r="F19" s="59">
        <v>0</v>
      </c>
      <c r="G19" s="60">
        <f t="shared" si="0"/>
        <v>6120.2099999999991</v>
      </c>
      <c r="H19" s="61">
        <f>IFERROR(G19/L19,"n.a.")</f>
        <v>0.76502624999999991</v>
      </c>
      <c r="I19" s="62"/>
      <c r="J19" s="63">
        <v>8000</v>
      </c>
      <c r="K19" s="69">
        <v>0</v>
      </c>
      <c r="L19" s="65">
        <f t="shared" si="3"/>
        <v>8000</v>
      </c>
      <c r="M19" s="62"/>
      <c r="N19" s="57">
        <v>5958</v>
      </c>
      <c r="O19" s="59">
        <v>0</v>
      </c>
      <c r="P19" s="66">
        <f t="shared" si="2"/>
        <v>5958</v>
      </c>
    </row>
    <row r="20" spans="1:16" x14ac:dyDescent="0.2">
      <c r="A20" s="43"/>
      <c r="B20" s="44"/>
      <c r="C20" s="45"/>
      <c r="D20" s="43"/>
      <c r="E20" s="43"/>
      <c r="F20" s="43"/>
      <c r="G20" s="46"/>
      <c r="H20" s="61"/>
      <c r="I20" s="32"/>
      <c r="J20" s="45"/>
      <c r="K20" s="48"/>
      <c r="L20" s="65">
        <f t="shared" si="3"/>
        <v>0</v>
      </c>
      <c r="M20" s="32"/>
      <c r="N20" s="45"/>
      <c r="O20" s="43"/>
      <c r="P20" s="66">
        <f>SUM(N20:O20)</f>
        <v>0</v>
      </c>
    </row>
    <row r="21" spans="1:16" x14ac:dyDescent="0.2">
      <c r="A21" s="51" t="s">
        <v>32</v>
      </c>
      <c r="B21" s="44"/>
      <c r="C21" s="45"/>
      <c r="D21" s="43"/>
      <c r="E21" s="43"/>
      <c r="F21" s="43"/>
      <c r="G21" s="46"/>
      <c r="H21" s="61"/>
      <c r="I21" s="32"/>
      <c r="J21" s="45"/>
      <c r="K21" s="48"/>
      <c r="L21" s="65">
        <f t="shared" si="3"/>
        <v>0</v>
      </c>
      <c r="M21" s="32"/>
      <c r="N21" s="45"/>
      <c r="O21" s="43"/>
      <c r="P21" s="66">
        <f>SUM(N21:O21)</f>
        <v>0</v>
      </c>
    </row>
    <row r="22" spans="1:16" x14ac:dyDescent="0.2">
      <c r="A22" s="52" t="s">
        <v>26</v>
      </c>
      <c r="B22" s="44"/>
      <c r="C22" s="45"/>
      <c r="D22" s="43"/>
      <c r="E22" s="43"/>
      <c r="F22" s="43"/>
      <c r="G22" s="46"/>
      <c r="H22" s="61"/>
      <c r="I22" s="32"/>
      <c r="J22" s="45"/>
      <c r="K22" s="48"/>
      <c r="L22" s="65">
        <f t="shared" si="3"/>
        <v>0</v>
      </c>
      <c r="M22" s="32"/>
      <c r="N22" s="45"/>
      <c r="O22" s="43"/>
      <c r="P22" s="66">
        <f>SUM(N22:O22)</f>
        <v>0</v>
      </c>
    </row>
    <row r="23" spans="1:16" x14ac:dyDescent="0.2">
      <c r="A23" s="107" t="s">
        <v>33</v>
      </c>
      <c r="B23" s="44" t="s">
        <v>20</v>
      </c>
      <c r="C23" s="70">
        <f>-'[1]Main accounts'!G284</f>
        <v>-27029.97</v>
      </c>
      <c r="D23" s="58">
        <v>0</v>
      </c>
      <c r="E23" s="58">
        <v>0</v>
      </c>
      <c r="F23" s="58">
        <v>0</v>
      </c>
      <c r="G23" s="71">
        <f t="shared" ref="G23:G31" si="4">SUM(C23:F23)</f>
        <v>-27029.97</v>
      </c>
      <c r="H23" s="61">
        <f>IFERROR(G23/L23,"n.a.")</f>
        <v>0.99010879120879125</v>
      </c>
      <c r="I23" s="72"/>
      <c r="J23" s="73">
        <v>-27300</v>
      </c>
      <c r="K23" s="69"/>
      <c r="L23" s="65">
        <f t="shared" si="3"/>
        <v>-27300</v>
      </c>
      <c r="M23" s="72"/>
      <c r="N23" s="70">
        <v>-25056</v>
      </c>
      <c r="O23" s="72">
        <v>0</v>
      </c>
      <c r="P23" s="74">
        <v>-25056</v>
      </c>
    </row>
    <row r="24" spans="1:16" x14ac:dyDescent="0.2">
      <c r="A24" s="107" t="s">
        <v>34</v>
      </c>
      <c r="B24" s="44" t="s">
        <v>20</v>
      </c>
      <c r="C24" s="70">
        <f>-'[1]Main accounts'!I284</f>
        <v>-2445.42</v>
      </c>
      <c r="D24" s="58">
        <v>0</v>
      </c>
      <c r="E24" s="58">
        <v>0</v>
      </c>
      <c r="F24" s="58">
        <v>0</v>
      </c>
      <c r="G24" s="71">
        <f t="shared" si="4"/>
        <v>-2445.42</v>
      </c>
      <c r="H24" s="61">
        <f>IFERROR(G24/L24,"n.a.")</f>
        <v>0.69869142857142863</v>
      </c>
      <c r="I24" s="72"/>
      <c r="J24" s="73">
        <v>-5000</v>
      </c>
      <c r="K24" s="69">
        <v>1500</v>
      </c>
      <c r="L24" s="65">
        <f t="shared" si="3"/>
        <v>-3500</v>
      </c>
      <c r="M24" s="72"/>
      <c r="N24" s="70">
        <v>-6904</v>
      </c>
      <c r="O24" s="72">
        <v>0</v>
      </c>
      <c r="P24" s="74">
        <v>-6904</v>
      </c>
    </row>
    <row r="25" spans="1:16" x14ac:dyDescent="0.2">
      <c r="A25" s="107" t="s">
        <v>35</v>
      </c>
      <c r="B25" s="44" t="s">
        <v>20</v>
      </c>
      <c r="C25" s="70">
        <f>-'[1]Main accounts'!K284</f>
        <v>-5991.73</v>
      </c>
      <c r="D25" s="58">
        <v>0</v>
      </c>
      <c r="E25" s="58">
        <v>0</v>
      </c>
      <c r="F25" s="58">
        <v>0</v>
      </c>
      <c r="G25" s="71">
        <f t="shared" si="4"/>
        <v>-5991.73</v>
      </c>
      <c r="H25" s="61">
        <f>IFERROR(G25/L25,"n.a.")</f>
        <v>0.74896624999999994</v>
      </c>
      <c r="I25" s="72"/>
      <c r="J25" s="73">
        <v>-8000</v>
      </c>
      <c r="K25" s="69">
        <v>0</v>
      </c>
      <c r="L25" s="65">
        <f t="shared" si="3"/>
        <v>-8000</v>
      </c>
      <c r="M25" s="72"/>
      <c r="N25" s="70">
        <v>-10319</v>
      </c>
      <c r="O25" s="72">
        <v>0</v>
      </c>
      <c r="P25" s="74">
        <v>-10319</v>
      </c>
    </row>
    <row r="26" spans="1:16" x14ac:dyDescent="0.2">
      <c r="A26" s="107" t="s">
        <v>36</v>
      </c>
      <c r="B26" s="44" t="s">
        <v>20</v>
      </c>
      <c r="C26" s="70">
        <f>-'[1]Main accounts'!L284</f>
        <v>-2424</v>
      </c>
      <c r="D26" s="58">
        <v>0</v>
      </c>
      <c r="E26" s="58">
        <v>0</v>
      </c>
      <c r="F26" s="58">
        <v>0</v>
      </c>
      <c r="G26" s="71">
        <f t="shared" si="4"/>
        <v>-2424</v>
      </c>
      <c r="H26" s="61">
        <f>IFERROR(G26/L26,"n.a.")</f>
        <v>1.6160000000000001</v>
      </c>
      <c r="I26" s="72"/>
      <c r="J26" s="73">
        <v>-1500</v>
      </c>
      <c r="K26" s="69">
        <v>0</v>
      </c>
      <c r="L26" s="65">
        <f t="shared" si="3"/>
        <v>-1500</v>
      </c>
      <c r="M26" s="72"/>
      <c r="N26" s="70">
        <v>-1724</v>
      </c>
      <c r="O26" s="72">
        <v>0</v>
      </c>
      <c r="P26" s="74">
        <v>-1724</v>
      </c>
    </row>
    <row r="27" spans="1:16" x14ac:dyDescent="0.2">
      <c r="A27" s="107" t="s">
        <v>37</v>
      </c>
      <c r="B27" s="44"/>
      <c r="C27" s="70">
        <v>0</v>
      </c>
      <c r="D27" s="58">
        <v>0</v>
      </c>
      <c r="E27" s="72">
        <f>-'[1]Main accounts'!S284</f>
        <v>-1874</v>
      </c>
      <c r="F27" s="58">
        <v>0</v>
      </c>
      <c r="G27" s="71">
        <f t="shared" si="4"/>
        <v>-1874</v>
      </c>
      <c r="H27" s="61" t="str">
        <f>IFERROR(G27/L27,"n.a.")</f>
        <v>n.a.</v>
      </c>
      <c r="I27" s="72"/>
      <c r="J27" s="73">
        <v>0</v>
      </c>
      <c r="K27" s="69">
        <v>0</v>
      </c>
      <c r="L27" s="65">
        <f t="shared" si="3"/>
        <v>0</v>
      </c>
      <c r="M27" s="72"/>
      <c r="N27" s="70">
        <v>0</v>
      </c>
      <c r="O27" s="72">
        <v>-21351</v>
      </c>
      <c r="P27" s="74">
        <v>-21351</v>
      </c>
    </row>
    <row r="28" spans="1:16" x14ac:dyDescent="0.2">
      <c r="A28" s="107" t="s">
        <v>38</v>
      </c>
      <c r="B28" s="44" t="s">
        <v>20</v>
      </c>
      <c r="C28" s="70">
        <f>-'[1]Main accounts'!H284-'[1]Main accounts'!J284</f>
        <v>-1139</v>
      </c>
      <c r="D28" s="58">
        <v>0</v>
      </c>
      <c r="E28" s="58">
        <v>0</v>
      </c>
      <c r="F28" s="58">
        <v>0</v>
      </c>
      <c r="G28" s="71">
        <f t="shared" si="4"/>
        <v>-1139</v>
      </c>
      <c r="H28" s="61" t="s">
        <v>39</v>
      </c>
      <c r="I28" s="72"/>
      <c r="J28" s="73">
        <v>0</v>
      </c>
      <c r="K28" s="69">
        <v>0</v>
      </c>
      <c r="L28" s="65">
        <f t="shared" si="3"/>
        <v>0</v>
      </c>
      <c r="M28" s="72"/>
      <c r="N28" s="70">
        <v>-2841</v>
      </c>
      <c r="O28" s="72"/>
      <c r="P28" s="74">
        <v>-2841</v>
      </c>
    </row>
    <row r="29" spans="1:16" x14ac:dyDescent="0.2">
      <c r="A29" s="107" t="s">
        <v>40</v>
      </c>
      <c r="B29" s="44" t="s">
        <v>20</v>
      </c>
      <c r="C29" s="70">
        <f>-'[1]Main accounts'!M284</f>
        <v>-2434.77</v>
      </c>
      <c r="D29" s="58">
        <v>0</v>
      </c>
      <c r="E29" s="58">
        <v>0</v>
      </c>
      <c r="F29" s="58">
        <v>0</v>
      </c>
      <c r="G29" s="71">
        <f t="shared" si="4"/>
        <v>-2434.77</v>
      </c>
      <c r="H29" s="61">
        <f t="shared" ref="H29:H35" si="5">IFERROR(G29/L29,"n.a.")</f>
        <v>1.281457894736842</v>
      </c>
      <c r="I29" s="72"/>
      <c r="J29" s="73">
        <v>-1900</v>
      </c>
      <c r="K29" s="69">
        <v>0</v>
      </c>
      <c r="L29" s="65">
        <f t="shared" si="3"/>
        <v>-1900</v>
      </c>
      <c r="M29" s="72"/>
      <c r="N29" s="70">
        <v>-1895</v>
      </c>
      <c r="O29" s="72">
        <v>0</v>
      </c>
      <c r="P29" s="74">
        <v>-1895</v>
      </c>
    </row>
    <row r="30" spans="1:16" x14ac:dyDescent="0.2">
      <c r="A30" s="107" t="s">
        <v>41</v>
      </c>
      <c r="B30" s="44" t="s">
        <v>20</v>
      </c>
      <c r="C30" s="70">
        <f>-'[1]Main accounts'!N284</f>
        <v>-3142.4799999999996</v>
      </c>
      <c r="D30" s="58">
        <v>0</v>
      </c>
      <c r="E30" s="58">
        <v>0</v>
      </c>
      <c r="F30" s="58">
        <v>0</v>
      </c>
      <c r="G30" s="71">
        <f t="shared" si="4"/>
        <v>-3142.4799999999996</v>
      </c>
      <c r="H30" s="61">
        <f t="shared" si="5"/>
        <v>1.5712399999999997</v>
      </c>
      <c r="I30" s="72"/>
      <c r="J30" s="73">
        <f>-2000-4000</f>
        <v>-6000</v>
      </c>
      <c r="K30" s="69">
        <v>4000</v>
      </c>
      <c r="L30" s="65">
        <f t="shared" si="3"/>
        <v>-2000</v>
      </c>
      <c r="M30" s="72"/>
      <c r="N30" s="70">
        <v>-2945</v>
      </c>
      <c r="O30" s="72">
        <v>0</v>
      </c>
      <c r="P30" s="74">
        <v>-2945</v>
      </c>
    </row>
    <row r="31" spans="1:16" x14ac:dyDescent="0.2">
      <c r="A31" s="107" t="s">
        <v>42</v>
      </c>
      <c r="B31" s="44"/>
      <c r="C31" s="70">
        <f>-'[1]Main accounts'!O284</f>
        <v>0</v>
      </c>
      <c r="D31" s="58">
        <v>0</v>
      </c>
      <c r="E31" s="72">
        <f>-'[1]Main accounts'!P284</f>
        <v>-3045</v>
      </c>
      <c r="F31" s="58">
        <v>0</v>
      </c>
      <c r="G31" s="71">
        <f t="shared" si="4"/>
        <v>-3045</v>
      </c>
      <c r="H31" s="61">
        <f t="shared" si="5"/>
        <v>1.5225</v>
      </c>
      <c r="I31" s="72"/>
      <c r="J31" s="73">
        <v>-3000</v>
      </c>
      <c r="K31" s="69">
        <v>1000</v>
      </c>
      <c r="L31" s="65">
        <f t="shared" si="3"/>
        <v>-2000</v>
      </c>
      <c r="M31" s="72"/>
      <c r="N31" s="70">
        <f>-853-5527</f>
        <v>-6380</v>
      </c>
      <c r="O31" s="72">
        <v>0</v>
      </c>
      <c r="P31" s="74">
        <f>-853-5527</f>
        <v>-6380</v>
      </c>
    </row>
    <row r="32" spans="1:16" x14ac:dyDescent="0.2">
      <c r="A32" s="52" t="s">
        <v>43</v>
      </c>
      <c r="B32" s="44"/>
      <c r="C32" s="70">
        <f>'[1]Ministry accounts'!I63</f>
        <v>-36</v>
      </c>
      <c r="D32" s="72">
        <v>0</v>
      </c>
      <c r="E32" s="72">
        <v>0</v>
      </c>
      <c r="F32" s="72">
        <v>0</v>
      </c>
      <c r="G32" s="71">
        <f>SUM(C32:F32)</f>
        <v>-36</v>
      </c>
      <c r="H32" s="61">
        <f t="shared" si="5"/>
        <v>7.1999999999999995E-2</v>
      </c>
      <c r="I32" s="72"/>
      <c r="J32" s="73">
        <v>-500</v>
      </c>
      <c r="K32" s="69"/>
      <c r="L32" s="65">
        <f t="shared" si="3"/>
        <v>-500</v>
      </c>
      <c r="M32" s="72"/>
      <c r="N32" s="70">
        <v>-769</v>
      </c>
      <c r="O32" s="72">
        <v>0</v>
      </c>
      <c r="P32" s="74">
        <v>-769</v>
      </c>
    </row>
    <row r="33" spans="1:16" x14ac:dyDescent="0.2">
      <c r="A33" s="52" t="s">
        <v>44</v>
      </c>
      <c r="B33" s="44"/>
      <c r="C33" s="76" t="e">
        <f>#REF!+C32</f>
        <v>#REF!</v>
      </c>
      <c r="D33" s="77" t="e">
        <f>#REF!+D32</f>
        <v>#REF!</v>
      </c>
      <c r="E33" s="77" t="e">
        <f>#REF!+E32</f>
        <v>#REF!</v>
      </c>
      <c r="F33" s="77" t="e">
        <f>#REF!+F32</f>
        <v>#REF!</v>
      </c>
      <c r="G33" s="75" t="e">
        <f>#REF!+G32</f>
        <v>#REF!</v>
      </c>
      <c r="H33" s="67" t="str">
        <f t="shared" si="5"/>
        <v>n.a.</v>
      </c>
      <c r="I33" s="72"/>
      <c r="J33" s="78">
        <f>SUM(J32:J32)</f>
        <v>-500</v>
      </c>
      <c r="K33" s="79">
        <f>SUM(K32:K32)</f>
        <v>0</v>
      </c>
      <c r="L33" s="80">
        <f>SUM(L32:L32)</f>
        <v>-500</v>
      </c>
      <c r="M33" s="81"/>
      <c r="N33" s="76" t="e">
        <f>#REF!+N32</f>
        <v>#REF!</v>
      </c>
      <c r="O33" s="77" t="e">
        <f>#REF!+O32</f>
        <v>#REF!</v>
      </c>
      <c r="P33" s="82" t="e">
        <f>#REF!+P32</f>
        <v>#REF!</v>
      </c>
    </row>
    <row r="34" spans="1:16" x14ac:dyDescent="0.2">
      <c r="A34" s="52" t="s">
        <v>45</v>
      </c>
      <c r="B34" s="33"/>
      <c r="C34" s="83" t="e">
        <f>#REF!+C33</f>
        <v>#REF!</v>
      </c>
      <c r="D34" s="81" t="e">
        <f>#REF!+D33</f>
        <v>#REF!</v>
      </c>
      <c r="E34" s="81" t="e">
        <f>#REF!+E33</f>
        <v>#REF!</v>
      </c>
      <c r="F34" s="81" t="e">
        <f>#REF!+F33</f>
        <v>#REF!</v>
      </c>
      <c r="G34" s="71" t="e">
        <f>#REF!+G33</f>
        <v>#REF!</v>
      </c>
      <c r="H34" s="61" t="s">
        <v>39</v>
      </c>
      <c r="I34" s="81"/>
      <c r="J34" s="84" t="e">
        <f>+#REF!+J33</f>
        <v>#REF!</v>
      </c>
      <c r="K34" s="85" t="e">
        <f>+#REF!+K33</f>
        <v>#REF!</v>
      </c>
      <c r="L34" s="86" t="e">
        <f>+#REF!+L33</f>
        <v>#REF!</v>
      </c>
      <c r="M34" s="81"/>
      <c r="N34" s="83" t="e">
        <f>#REF!+N33</f>
        <v>#REF!</v>
      </c>
      <c r="O34" s="81" t="e">
        <f>+#REF!+O33</f>
        <v>#REF!</v>
      </c>
      <c r="P34" s="66" t="e">
        <f>SUM(N34:O34)</f>
        <v>#REF!</v>
      </c>
    </row>
    <row r="35" spans="1:16" x14ac:dyDescent="0.2">
      <c r="A35" s="43" t="s">
        <v>46</v>
      </c>
      <c r="B35" s="44"/>
      <c r="C35" s="70" t="e">
        <f>-(E35+D35)</f>
        <v>#REF!</v>
      </c>
      <c r="D35" s="72" t="e">
        <f t="shared" ref="D35" si="6">-D34</f>
        <v>#REF!</v>
      </c>
      <c r="E35" s="72" t="e">
        <f>-E34</f>
        <v>#REF!</v>
      </c>
      <c r="F35" s="72">
        <v>0</v>
      </c>
      <c r="G35" s="71" t="e">
        <f>SUM(C35:F35)</f>
        <v>#REF!</v>
      </c>
      <c r="H35" s="61" t="str">
        <f t="shared" si="5"/>
        <v>n.a.</v>
      </c>
      <c r="I35" s="72"/>
      <c r="J35" s="73">
        <v>0</v>
      </c>
      <c r="K35" s="69"/>
      <c r="L35" s="65">
        <f t="shared" si="3"/>
        <v>0</v>
      </c>
      <c r="M35" s="72"/>
      <c r="N35" s="70">
        <v>0</v>
      </c>
      <c r="O35" s="72">
        <v>0</v>
      </c>
      <c r="P35" s="66">
        <f>SUM(N35:O35)</f>
        <v>0</v>
      </c>
    </row>
    <row r="36" spans="1:16" ht="13.5" thickBot="1" x14ac:dyDescent="0.25">
      <c r="A36" s="52" t="s">
        <v>47</v>
      </c>
      <c r="B36" s="33"/>
      <c r="C36" s="87" t="e">
        <f>C34+C35</f>
        <v>#REF!</v>
      </c>
      <c r="D36" s="88" t="e">
        <f t="shared" ref="D36:G36" si="7">D34+D35</f>
        <v>#REF!</v>
      </c>
      <c r="E36" s="88" t="e">
        <f>E34+E35</f>
        <v>#REF!</v>
      </c>
      <c r="F36" s="88" t="e">
        <f t="shared" si="7"/>
        <v>#REF!</v>
      </c>
      <c r="G36" s="89" t="e">
        <f t="shared" si="7"/>
        <v>#REF!</v>
      </c>
      <c r="H36" s="90" t="s">
        <v>39</v>
      </c>
      <c r="I36" s="91"/>
      <c r="J36" s="87" t="e">
        <f>SUM(J34:J35)</f>
        <v>#REF!</v>
      </c>
      <c r="K36" s="88" t="e">
        <f t="shared" ref="K36:L36" si="8">SUM(K34:K35)</f>
        <v>#REF!</v>
      </c>
      <c r="L36" s="92" t="e">
        <f t="shared" si="8"/>
        <v>#REF!</v>
      </c>
      <c r="M36" s="93"/>
      <c r="N36" s="87" t="e">
        <f>N34+N35</f>
        <v>#REF!</v>
      </c>
      <c r="O36" s="88" t="e">
        <f t="shared" ref="O36:P36" si="9">O34+O35</f>
        <v>#REF!</v>
      </c>
      <c r="P36" s="92" t="e">
        <f t="shared" si="9"/>
        <v>#REF!</v>
      </c>
    </row>
    <row r="37" spans="1:16" ht="13.5" thickTop="1" x14ac:dyDescent="0.2">
      <c r="A37" s="43"/>
      <c r="B37" s="44"/>
      <c r="C37" s="94"/>
      <c r="D37" s="94"/>
      <c r="E37" s="94"/>
      <c r="F37" s="94"/>
      <c r="G37" s="93"/>
      <c r="H37" s="95"/>
      <c r="I37" s="32"/>
      <c r="J37" s="94"/>
      <c r="K37" s="94"/>
      <c r="L37" s="94"/>
      <c r="M37" s="94"/>
      <c r="N37" s="94"/>
      <c r="O37" s="94"/>
      <c r="P37" s="96"/>
    </row>
    <row r="38" spans="1:16" x14ac:dyDescent="0.2">
      <c r="A38" s="43"/>
      <c r="B38" s="44"/>
      <c r="C38" s="94"/>
      <c r="D38" s="94"/>
      <c r="E38" s="94"/>
      <c r="F38" s="94"/>
      <c r="G38" s="93"/>
      <c r="H38" s="95"/>
      <c r="I38" s="32"/>
      <c r="J38" s="94"/>
      <c r="K38" s="94"/>
      <c r="L38" s="94"/>
      <c r="M38" s="94"/>
      <c r="N38" s="94"/>
      <c r="O38" s="94"/>
      <c r="P38" s="96"/>
    </row>
    <row r="39" spans="1:16" x14ac:dyDescent="0.2">
      <c r="A39" s="43"/>
      <c r="B39" s="44"/>
      <c r="C39" s="94"/>
      <c r="D39" s="94"/>
      <c r="E39" s="94"/>
      <c r="F39" s="94"/>
      <c r="G39" s="93"/>
      <c r="H39" s="95"/>
      <c r="I39" s="32"/>
      <c r="J39" s="94"/>
      <c r="K39" s="94"/>
      <c r="L39" s="94"/>
      <c r="M39" s="94"/>
      <c r="N39" s="94"/>
      <c r="O39" s="94"/>
      <c r="P39" s="96"/>
    </row>
    <row r="40" spans="1:16" x14ac:dyDescent="0.2">
      <c r="A40" s="43"/>
      <c r="B40" s="44"/>
      <c r="C40" s="94"/>
      <c r="D40" s="94"/>
      <c r="E40" s="94"/>
      <c r="F40" s="94"/>
      <c r="G40" s="93"/>
      <c r="H40" s="95"/>
      <c r="I40" s="32"/>
      <c r="J40" s="94"/>
      <c r="K40" s="94"/>
      <c r="L40" s="94"/>
      <c r="M40" s="94"/>
      <c r="N40" s="94"/>
      <c r="O40" s="94"/>
      <c r="P40" s="96"/>
    </row>
    <row r="41" spans="1:16" x14ac:dyDescent="0.2">
      <c r="A41" s="51" t="s">
        <v>48</v>
      </c>
      <c r="B41" s="44"/>
      <c r="C41" s="94"/>
      <c r="D41" s="94"/>
      <c r="E41" s="94"/>
      <c r="F41" s="94"/>
      <c r="G41" s="93"/>
      <c r="H41" s="95"/>
      <c r="I41" s="32"/>
      <c r="J41" s="94"/>
      <c r="K41" s="94"/>
      <c r="L41" s="94"/>
      <c r="M41" s="94"/>
      <c r="N41" s="94"/>
      <c r="O41" s="94"/>
      <c r="P41" s="96"/>
    </row>
    <row r="42" spans="1:16" x14ac:dyDescent="0.2">
      <c r="A42" s="43"/>
      <c r="B42" s="44"/>
      <c r="C42" s="94"/>
      <c r="D42" s="94"/>
      <c r="E42" s="94"/>
      <c r="F42" s="94"/>
      <c r="G42" s="93"/>
      <c r="H42" s="93"/>
      <c r="I42" s="32"/>
      <c r="J42" s="94"/>
      <c r="K42" s="43"/>
      <c r="L42" s="43"/>
      <c r="M42" s="32"/>
      <c r="N42" s="94"/>
      <c r="O42" s="43"/>
      <c r="P42" s="97"/>
    </row>
    <row r="43" spans="1:16" ht="60" x14ac:dyDescent="0.2">
      <c r="A43" s="23" t="s">
        <v>49</v>
      </c>
      <c r="B43" s="24"/>
      <c r="C43" s="35" t="s">
        <v>50</v>
      </c>
      <c r="D43" s="35" t="s">
        <v>5</v>
      </c>
      <c r="E43" s="35" t="s">
        <v>6</v>
      </c>
      <c r="F43" s="35" t="s">
        <v>7</v>
      </c>
      <c r="G43" s="35" t="s">
        <v>51</v>
      </c>
      <c r="H43" s="24"/>
      <c r="I43" s="24"/>
      <c r="J43" s="24"/>
      <c r="K43" s="24"/>
      <c r="L43" s="24"/>
      <c r="M43" s="24"/>
      <c r="N43" s="24"/>
      <c r="O43" s="24"/>
      <c r="P43" s="98"/>
    </row>
    <row r="44" spans="1:16" x14ac:dyDescent="0.2">
      <c r="A44" s="32"/>
      <c r="B44" s="33"/>
      <c r="C44" s="35" t="s">
        <v>16</v>
      </c>
      <c r="D44" s="35" t="s">
        <v>16</v>
      </c>
      <c r="E44" s="35" t="s">
        <v>16</v>
      </c>
      <c r="F44" s="35" t="s">
        <v>16</v>
      </c>
      <c r="G44" s="41" t="s">
        <v>16</v>
      </c>
      <c r="H44" s="33"/>
      <c r="I44" s="33"/>
      <c r="J44" s="33"/>
      <c r="K44" s="33"/>
      <c r="L44" s="33"/>
      <c r="M44" s="33"/>
      <c r="N44" s="33"/>
      <c r="O44" s="33"/>
      <c r="P44" s="99"/>
    </row>
    <row r="45" spans="1:16" x14ac:dyDescent="0.2">
      <c r="A45" s="32"/>
      <c r="B45" s="33"/>
      <c r="C45" s="24"/>
      <c r="D45" s="24"/>
      <c r="E45" s="24"/>
      <c r="F45" s="24"/>
      <c r="G45" s="33"/>
      <c r="H45" s="33"/>
      <c r="I45" s="33"/>
      <c r="J45" s="33"/>
      <c r="K45" s="33"/>
      <c r="L45" s="33"/>
      <c r="M45" s="33"/>
      <c r="N45" s="33"/>
      <c r="O45" s="33"/>
      <c r="P45" s="99"/>
    </row>
    <row r="46" spans="1:16" x14ac:dyDescent="0.2">
      <c r="A46" s="91" t="s">
        <v>52</v>
      </c>
      <c r="B46" s="33"/>
      <c r="C46" s="68">
        <v>50210</v>
      </c>
      <c r="D46" s="100">
        <v>0</v>
      </c>
      <c r="E46" s="100">
        <v>0</v>
      </c>
      <c r="F46" s="68">
        <v>2808</v>
      </c>
      <c r="G46" s="68">
        <f>SUM(C46:F46)</f>
        <v>53018</v>
      </c>
      <c r="H46" s="68"/>
      <c r="I46" s="100"/>
      <c r="J46" s="100"/>
      <c r="K46" s="52"/>
      <c r="L46" s="101"/>
      <c r="M46" s="91"/>
      <c r="N46" s="100"/>
      <c r="O46" s="52"/>
      <c r="P46" s="102"/>
    </row>
    <row r="47" spans="1:16" x14ac:dyDescent="0.2">
      <c r="A47" s="91" t="s">
        <v>53</v>
      </c>
      <c r="B47" s="33"/>
      <c r="C47" s="68">
        <v>2808</v>
      </c>
      <c r="D47" s="100"/>
      <c r="E47" s="100"/>
      <c r="F47" s="103">
        <v>-2808</v>
      </c>
      <c r="G47" s="68"/>
      <c r="H47" s="68"/>
      <c r="I47" s="100"/>
      <c r="J47" s="100"/>
      <c r="K47" s="52"/>
      <c r="L47" s="52"/>
      <c r="M47" s="91"/>
      <c r="N47" s="100"/>
      <c r="O47" s="52"/>
      <c r="P47" s="102"/>
    </row>
    <row r="48" spans="1:16" x14ac:dyDescent="0.2">
      <c r="A48" s="32" t="s">
        <v>54</v>
      </c>
      <c r="B48" s="44"/>
      <c r="C48" s="81" t="e">
        <f>C36</f>
        <v>#REF!</v>
      </c>
      <c r="D48" s="72">
        <v>0</v>
      </c>
      <c r="E48" s="72">
        <v>0</v>
      </c>
      <c r="F48" s="72" t="e">
        <f>F36</f>
        <v>#REF!</v>
      </c>
      <c r="G48" s="81" t="e">
        <f>SUM(C48:F48)</f>
        <v>#REF!</v>
      </c>
      <c r="H48" s="81"/>
      <c r="I48" s="72"/>
      <c r="J48" s="72"/>
      <c r="K48" s="104"/>
      <c r="L48" s="56"/>
      <c r="M48" s="105"/>
      <c r="N48" s="72"/>
      <c r="O48" s="104"/>
      <c r="P48" s="97"/>
    </row>
    <row r="49" spans="1:16" x14ac:dyDescent="0.2">
      <c r="A49" s="32"/>
      <c r="B49" s="44"/>
      <c r="C49" s="72"/>
      <c r="D49" s="72"/>
      <c r="E49" s="72"/>
      <c r="F49" s="72"/>
      <c r="G49" s="81">
        <f>SUM(C49:F49)</f>
        <v>0</v>
      </c>
      <c r="H49" s="81"/>
      <c r="I49" s="72"/>
      <c r="J49" s="72"/>
      <c r="K49" s="43"/>
      <c r="L49" s="56"/>
      <c r="M49" s="32"/>
      <c r="N49" s="72"/>
      <c r="O49" s="43"/>
      <c r="P49" s="97"/>
    </row>
    <row r="50" spans="1:16" x14ac:dyDescent="0.2">
      <c r="A50" s="32"/>
      <c r="B50" s="44"/>
      <c r="C50" s="72"/>
      <c r="D50" s="72"/>
      <c r="E50" s="72"/>
      <c r="F50" s="72"/>
      <c r="G50" s="81">
        <v>0</v>
      </c>
      <c r="H50" s="81"/>
      <c r="I50" s="72"/>
      <c r="J50" s="72"/>
      <c r="K50" s="43"/>
      <c r="L50" s="56"/>
      <c r="M50" s="32"/>
      <c r="N50" s="72"/>
      <c r="O50" s="43"/>
      <c r="P50" s="97"/>
    </row>
    <row r="51" spans="1:16" x14ac:dyDescent="0.2">
      <c r="A51" s="32"/>
      <c r="B51" s="44"/>
      <c r="C51" s="72"/>
      <c r="D51" s="72"/>
      <c r="E51" s="72"/>
      <c r="F51" s="72"/>
      <c r="G51" s="81"/>
      <c r="H51" s="81"/>
      <c r="I51" s="72"/>
      <c r="J51" s="72"/>
      <c r="K51" s="43"/>
      <c r="L51" s="56"/>
      <c r="M51" s="32"/>
      <c r="N51" s="72"/>
      <c r="O51" s="43"/>
      <c r="P51" s="97"/>
    </row>
    <row r="52" spans="1:16" ht="13.5" thickBot="1" x14ac:dyDescent="0.25">
      <c r="A52" s="91" t="s">
        <v>55</v>
      </c>
      <c r="B52" s="33"/>
      <c r="C52" s="106" t="e">
        <f>SUM(C46:C51)</f>
        <v>#REF!</v>
      </c>
      <c r="D52" s="106">
        <f t="shared" ref="D52:G52" si="10">SUM(D46:D51)</f>
        <v>0</v>
      </c>
      <c r="E52" s="106">
        <f t="shared" si="10"/>
        <v>0</v>
      </c>
      <c r="F52" s="106" t="e">
        <f t="shared" si="10"/>
        <v>#REF!</v>
      </c>
      <c r="G52" s="106" t="e">
        <f t="shared" si="10"/>
        <v>#REF!</v>
      </c>
      <c r="H52" s="81"/>
      <c r="I52" s="81"/>
      <c r="J52" s="81"/>
      <c r="K52" s="52"/>
      <c r="L52" s="107"/>
      <c r="M52" s="91"/>
      <c r="N52" s="81"/>
      <c r="O52" s="52"/>
      <c r="P52" s="102"/>
    </row>
    <row r="53" spans="1:16" ht="13.5" thickTop="1" x14ac:dyDescent="0.2">
      <c r="A53" s="108" t="s">
        <v>56</v>
      </c>
      <c r="B53" s="44"/>
      <c r="C53" s="43"/>
      <c r="D53" s="43"/>
      <c r="E53" s="43"/>
      <c r="F53" s="43"/>
      <c r="G53" s="52"/>
      <c r="H53" s="52"/>
      <c r="I53" s="32"/>
      <c r="J53" s="43"/>
      <c r="K53" s="43"/>
      <c r="L53" s="56"/>
      <c r="M53" s="32"/>
      <c r="N53" s="43"/>
      <c r="O53" s="43"/>
      <c r="P53" s="97"/>
    </row>
    <row r="54" spans="1:16" x14ac:dyDescent="0.2">
      <c r="A54" s="32" t="s">
        <v>57</v>
      </c>
      <c r="B54" s="44"/>
      <c r="C54" s="62">
        <v>30095</v>
      </c>
      <c r="D54" s="62">
        <v>0</v>
      </c>
      <c r="E54" s="62">
        <v>0</v>
      </c>
      <c r="F54" s="62">
        <v>0</v>
      </c>
      <c r="G54" s="81">
        <f t="shared" ref="G54:G59" si="11">SUM(C54:F54)</f>
        <v>30095</v>
      </c>
      <c r="H54" s="81"/>
      <c r="I54" s="32"/>
      <c r="J54" s="32"/>
      <c r="K54" s="32"/>
      <c r="L54" s="105"/>
      <c r="M54" s="32"/>
      <c r="N54" s="32"/>
      <c r="O54" s="32"/>
      <c r="P54" s="109"/>
    </row>
    <row r="55" spans="1:16" x14ac:dyDescent="0.2">
      <c r="A55" s="32" t="s">
        <v>58</v>
      </c>
      <c r="B55" s="44"/>
      <c r="C55" s="62">
        <v>7263</v>
      </c>
      <c r="D55" s="62">
        <v>0</v>
      </c>
      <c r="E55" s="62">
        <v>0</v>
      </c>
      <c r="F55" s="62">
        <v>0</v>
      </c>
      <c r="G55" s="81">
        <f t="shared" si="11"/>
        <v>7263</v>
      </c>
      <c r="H55" s="81"/>
      <c r="I55" s="32"/>
      <c r="J55" s="43"/>
      <c r="K55" s="43"/>
      <c r="L55" s="56"/>
      <c r="M55" s="32"/>
      <c r="N55" s="43"/>
      <c r="O55" s="43"/>
      <c r="P55" s="97"/>
    </row>
    <row r="56" spans="1:16" x14ac:dyDescent="0.2">
      <c r="A56" s="32" t="s">
        <v>59</v>
      </c>
      <c r="B56" s="44"/>
      <c r="C56" s="110">
        <v>6131.45</v>
      </c>
      <c r="D56" s="62">
        <v>0</v>
      </c>
      <c r="E56" s="62">
        <v>0</v>
      </c>
      <c r="F56" s="62">
        <v>0</v>
      </c>
      <c r="G56" s="81">
        <f t="shared" si="11"/>
        <v>6131.45</v>
      </c>
      <c r="H56" s="81"/>
      <c r="I56" s="32"/>
      <c r="J56" s="43"/>
      <c r="K56" s="43"/>
      <c r="L56" s="56"/>
      <c r="M56" s="32"/>
      <c r="N56" s="43"/>
      <c r="O56" s="43"/>
      <c r="P56" s="97"/>
    </row>
    <row r="57" spans="1:16" x14ac:dyDescent="0.2">
      <c r="A57" s="32" t="s">
        <v>60</v>
      </c>
      <c r="B57" s="44"/>
      <c r="C57" s="110">
        <v>11088.85</v>
      </c>
      <c r="D57" s="62">
        <v>0</v>
      </c>
      <c r="E57" s="62">
        <v>0</v>
      </c>
      <c r="F57" s="62">
        <v>0</v>
      </c>
      <c r="G57" s="81">
        <f t="shared" si="11"/>
        <v>11088.85</v>
      </c>
      <c r="H57" s="81"/>
      <c r="I57" s="32"/>
      <c r="J57" s="43"/>
      <c r="K57" s="43"/>
      <c r="L57" s="56"/>
      <c r="M57" s="32"/>
      <c r="N57" s="43"/>
      <c r="O57" s="43"/>
      <c r="P57" s="97"/>
    </row>
    <row r="58" spans="1:16" x14ac:dyDescent="0.2">
      <c r="A58" s="32" t="s">
        <v>61</v>
      </c>
      <c r="B58" s="44"/>
      <c r="C58" s="110">
        <v>1484.1</v>
      </c>
      <c r="D58" s="62">
        <v>0</v>
      </c>
      <c r="E58" s="62">
        <v>0</v>
      </c>
      <c r="F58" s="62">
        <v>0</v>
      </c>
      <c r="G58" s="81">
        <f t="shared" si="11"/>
        <v>1484.1</v>
      </c>
      <c r="H58" s="81"/>
      <c r="I58" s="32"/>
      <c r="J58" s="43"/>
      <c r="K58" s="43"/>
      <c r="L58" s="56"/>
      <c r="M58" s="32"/>
      <c r="N58" s="43"/>
      <c r="O58" s="43"/>
      <c r="P58" s="97"/>
    </row>
    <row r="59" spans="1:16" ht="13.5" thickBot="1" x14ac:dyDescent="0.25">
      <c r="A59" s="91" t="s">
        <v>62</v>
      </c>
      <c r="B59" s="33"/>
      <c r="C59" s="111">
        <f>SUM(C54:C58)</f>
        <v>56062.399999999994</v>
      </c>
      <c r="D59" s="111">
        <f t="shared" ref="D59:F59" si="12">SUM(D54:D58)</f>
        <v>0</v>
      </c>
      <c r="E59" s="111">
        <f t="shared" si="12"/>
        <v>0</v>
      </c>
      <c r="F59" s="111">
        <f t="shared" si="12"/>
        <v>0</v>
      </c>
      <c r="G59" s="106">
        <f t="shared" si="11"/>
        <v>56062.399999999994</v>
      </c>
      <c r="H59" s="81"/>
      <c r="I59" s="32"/>
      <c r="J59" s="43"/>
      <c r="K59" s="43"/>
      <c r="L59" s="56"/>
      <c r="M59" s="32"/>
      <c r="N59" s="43"/>
      <c r="O59" s="43"/>
      <c r="P59" s="97"/>
    </row>
    <row r="60" spans="1:16" ht="13.5" thickTop="1" x14ac:dyDescent="0.2">
      <c r="A60" s="43"/>
      <c r="B60" s="44"/>
      <c r="C60" s="94"/>
      <c r="D60" s="94"/>
      <c r="E60" s="94"/>
      <c r="F60" s="94"/>
      <c r="G60" s="93"/>
      <c r="H60" s="93"/>
      <c r="I60" s="32"/>
      <c r="J60" s="94"/>
      <c r="K60" s="43"/>
      <c r="L60" s="56"/>
      <c r="M60" s="32"/>
      <c r="N60" s="94"/>
      <c r="O60" s="43"/>
      <c r="P60" s="97"/>
    </row>
    <row r="61" spans="1:16" ht="15" x14ac:dyDescent="0.25">
      <c r="A61" s="43" t="s">
        <v>63</v>
      </c>
      <c r="B61" s="44"/>
      <c r="C61" s="112" t="e">
        <f>ROUND(C52-C59,0)</f>
        <v>#REF!</v>
      </c>
      <c r="D61" s="113">
        <f t="shared" ref="D61:E61" si="13">D52-D59</f>
        <v>0</v>
      </c>
      <c r="E61" s="113">
        <f t="shared" si="13"/>
        <v>0</v>
      </c>
      <c r="F61" s="112" t="e">
        <f>ROUND(F52-F59,0)</f>
        <v>#REF!</v>
      </c>
      <c r="G61" s="112" t="e">
        <f>ROUND(G52-G59,0)</f>
        <v>#REF!</v>
      </c>
      <c r="H61" s="114"/>
      <c r="I61" s="32"/>
      <c r="J61" s="94"/>
      <c r="K61" s="43"/>
      <c r="L61" s="105"/>
      <c r="M61" s="32"/>
      <c r="N61" s="94"/>
      <c r="O61" s="43"/>
      <c r="P61" s="97"/>
    </row>
    <row r="62" spans="1:16" x14ac:dyDescent="0.2">
      <c r="A62" s="115"/>
      <c r="B62" s="116"/>
      <c r="C62" s="117"/>
      <c r="D62" s="117"/>
      <c r="E62" s="117"/>
      <c r="F62" s="117"/>
      <c r="G62" s="118"/>
      <c r="H62" s="118"/>
      <c r="I62" s="119"/>
      <c r="J62" s="117"/>
      <c r="K62" s="117"/>
      <c r="L62" s="117"/>
      <c r="M62" s="117"/>
      <c r="N62" s="117"/>
      <c r="O62" s="117"/>
      <c r="P62" s="96"/>
    </row>
    <row r="83" spans="1:4" x14ac:dyDescent="0.2">
      <c r="A83" s="2"/>
      <c r="B83" s="2"/>
      <c r="C83" s="4"/>
      <c r="D83" s="2"/>
    </row>
    <row r="84" spans="1:4" x14ac:dyDescent="0.2">
      <c r="A84" s="2"/>
      <c r="B84" s="2"/>
      <c r="C84" s="9"/>
      <c r="D84" s="2"/>
    </row>
    <row r="85" spans="1:4" x14ac:dyDescent="0.2">
      <c r="A85" s="2"/>
      <c r="B85" s="2"/>
      <c r="C85" s="4"/>
      <c r="D85" s="2"/>
    </row>
    <row r="86" spans="1:4" x14ac:dyDescent="0.2">
      <c r="A86" s="2"/>
      <c r="B86" s="2"/>
      <c r="C86" s="9"/>
      <c r="D86" s="2"/>
    </row>
    <row r="87" spans="1:4" x14ac:dyDescent="0.2">
      <c r="A87" s="2"/>
      <c r="B87" s="2"/>
      <c r="C87" s="4"/>
      <c r="D87" s="2"/>
    </row>
    <row r="88" spans="1:4" x14ac:dyDescent="0.2">
      <c r="A88" s="2"/>
      <c r="B88" s="2"/>
      <c r="C88" s="9"/>
      <c r="D88" s="2"/>
    </row>
    <row r="89" spans="1:4" x14ac:dyDescent="0.2">
      <c r="A89" s="2"/>
      <c r="B89" s="2"/>
      <c r="C89" s="6"/>
      <c r="D89" s="2"/>
    </row>
    <row r="90" spans="1:4" x14ac:dyDescent="0.2">
      <c r="A90" s="2"/>
      <c r="B90" s="2"/>
      <c r="C90" s="9"/>
      <c r="D90" s="2"/>
    </row>
    <row r="91" spans="1:4" x14ac:dyDescent="0.2">
      <c r="A91" s="2"/>
      <c r="B91" s="2"/>
      <c r="C91" s="6"/>
      <c r="D91" s="2"/>
    </row>
    <row r="92" spans="1:4" x14ac:dyDescent="0.2">
      <c r="A92" s="2"/>
      <c r="B92" s="2"/>
      <c r="C92" s="4"/>
      <c r="D92" s="2"/>
    </row>
    <row r="93" spans="1:4" x14ac:dyDescent="0.2">
      <c r="A93" s="2"/>
      <c r="B93" s="2"/>
      <c r="C93" s="4"/>
      <c r="D93" s="2"/>
    </row>
    <row r="94" spans="1:4" x14ac:dyDescent="0.2">
      <c r="A94" s="2"/>
      <c r="B94" s="2"/>
      <c r="C94" s="9"/>
      <c r="D94" s="2"/>
    </row>
    <row r="95" spans="1:4" x14ac:dyDescent="0.2">
      <c r="A95" s="2"/>
      <c r="B95" s="2"/>
      <c r="C95" s="4"/>
      <c r="D95" s="2"/>
    </row>
    <row r="96" spans="1:4" x14ac:dyDescent="0.2">
      <c r="B96" s="2"/>
      <c r="C96" s="9"/>
      <c r="D96" s="2"/>
    </row>
    <row r="97" spans="1:9" x14ac:dyDescent="0.2">
      <c r="A97" s="2"/>
      <c r="B97" s="2"/>
      <c r="C97" s="6"/>
      <c r="D97" s="5"/>
    </row>
    <row r="98" spans="1:9" x14ac:dyDescent="0.2">
      <c r="A98" s="10"/>
      <c r="B98" s="2"/>
      <c r="C98" s="22"/>
      <c r="D98" s="10"/>
    </row>
    <row r="99" spans="1:9" x14ac:dyDescent="0.2">
      <c r="A99" s="2"/>
      <c r="B99" s="2"/>
      <c r="C99" s="4"/>
      <c r="D99" s="2"/>
    </row>
    <row r="100" spans="1:9" x14ac:dyDescent="0.2">
      <c r="A100" s="11"/>
      <c r="B100" s="2"/>
      <c r="C100" s="2"/>
      <c r="D100" s="2"/>
    </row>
    <row r="101" spans="1:9" x14ac:dyDescent="0.2">
      <c r="A101" s="2"/>
      <c r="B101" s="2"/>
      <c r="C101" s="2"/>
      <c r="D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3"/>
      <c r="B108" s="8"/>
      <c r="C108" s="8"/>
      <c r="D108" s="8"/>
      <c r="E108" s="12"/>
      <c r="F108" s="8"/>
      <c r="G108" s="8"/>
      <c r="H108" s="13"/>
      <c r="I108" s="8"/>
    </row>
    <row r="109" spans="1:9" x14ac:dyDescent="0.2">
      <c r="A109" s="1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14"/>
      <c r="B110" s="8"/>
      <c r="C110" s="8"/>
      <c r="D110" s="8"/>
      <c r="E110" s="8"/>
      <c r="F110" s="8"/>
      <c r="G110" s="8"/>
      <c r="H110" s="8"/>
      <c r="I110" s="8"/>
    </row>
    <row r="111" spans="1:9" x14ac:dyDescent="0.2">
      <c r="A111" s="2"/>
      <c r="B111" s="15"/>
      <c r="C111" s="16"/>
      <c r="D111" s="16"/>
      <c r="E111" s="16"/>
      <c r="F111" s="16"/>
      <c r="G111" s="16"/>
      <c r="H111" s="16"/>
      <c r="I111" s="2"/>
    </row>
    <row r="112" spans="1:9" x14ac:dyDescent="0.2">
      <c r="A112" s="2"/>
      <c r="B112" s="4"/>
      <c r="C112" s="4"/>
      <c r="D112" s="4"/>
      <c r="E112" s="17"/>
      <c r="F112" s="4"/>
      <c r="G112" s="4"/>
      <c r="H112" s="18"/>
      <c r="I112" s="4"/>
    </row>
    <row r="113" spans="1:10" x14ac:dyDescent="0.2">
      <c r="A113" s="2"/>
      <c r="B113" s="4"/>
      <c r="C113" s="4"/>
      <c r="D113" s="4"/>
      <c r="E113" s="4"/>
      <c r="F113" s="4"/>
      <c r="G113" s="4"/>
      <c r="H113" s="4"/>
      <c r="I113" s="4"/>
    </row>
    <row r="114" spans="1:10" x14ac:dyDescent="0.2">
      <c r="A114" s="2"/>
      <c r="B114" s="4"/>
      <c r="C114" s="4"/>
      <c r="D114" s="4"/>
      <c r="E114" s="4"/>
      <c r="F114" s="4"/>
      <c r="G114" s="4"/>
      <c r="H114" s="4"/>
      <c r="I114" s="4"/>
    </row>
    <row r="115" spans="1:10" x14ac:dyDescent="0.2">
      <c r="A115" s="2"/>
      <c r="B115" s="4"/>
      <c r="C115" s="4"/>
      <c r="D115" s="4"/>
      <c r="E115" s="4"/>
      <c r="F115" s="4"/>
      <c r="G115" s="4"/>
      <c r="H115" s="4"/>
      <c r="I115" s="4"/>
    </row>
    <row r="116" spans="1:10" x14ac:dyDescent="0.2">
      <c r="A116" s="2"/>
      <c r="B116" s="4"/>
      <c r="C116" s="4"/>
      <c r="D116" s="4"/>
      <c r="E116" s="4"/>
      <c r="F116" s="4"/>
      <c r="G116" s="4"/>
      <c r="H116" s="4"/>
      <c r="I116" s="4"/>
    </row>
    <row r="117" spans="1:10" x14ac:dyDescent="0.2">
      <c r="A117" s="2"/>
      <c r="B117" s="4"/>
      <c r="C117" s="4"/>
      <c r="D117" s="4"/>
      <c r="E117" s="4"/>
      <c r="F117" s="4"/>
      <c r="G117" s="4"/>
      <c r="H117" s="4"/>
      <c r="I117" s="4"/>
    </row>
    <row r="118" spans="1:10" x14ac:dyDescent="0.2">
      <c r="A118" s="2"/>
      <c r="B118" s="4"/>
      <c r="C118" s="4"/>
      <c r="D118" s="4"/>
      <c r="E118" s="4"/>
      <c r="F118" s="4"/>
      <c r="G118" s="4"/>
      <c r="H118" s="4"/>
      <c r="I118" s="4"/>
      <c r="J118" s="2"/>
    </row>
    <row r="119" spans="1:10" x14ac:dyDescent="0.2">
      <c r="A119" s="2"/>
      <c r="B119" s="4"/>
      <c r="C119" s="4"/>
      <c r="D119" s="4"/>
      <c r="E119" s="4"/>
      <c r="F119" s="4"/>
      <c r="G119" s="4"/>
      <c r="H119" s="4"/>
      <c r="I119" s="4"/>
      <c r="J119" s="2"/>
    </row>
    <row r="120" spans="1:10" x14ac:dyDescent="0.2">
      <c r="A120" s="2"/>
      <c r="B120" s="7"/>
      <c r="C120" s="4"/>
      <c r="D120" s="4"/>
      <c r="E120" s="7"/>
      <c r="F120" s="4"/>
      <c r="G120" s="4"/>
      <c r="H120" s="7"/>
      <c r="I120" s="4"/>
      <c r="J120" s="2"/>
    </row>
    <row r="121" spans="1:10" x14ac:dyDescent="0.2">
      <c r="A121" s="2"/>
      <c r="B121" s="4"/>
      <c r="C121" s="4"/>
      <c r="D121" s="4"/>
      <c r="E121" s="4"/>
      <c r="F121" s="4"/>
      <c r="G121" s="4"/>
      <c r="H121" s="4"/>
      <c r="I121" s="4"/>
      <c r="J121" s="2"/>
    </row>
    <row r="122" spans="1:10" x14ac:dyDescent="0.2">
      <c r="A122" s="2"/>
      <c r="B122" s="4"/>
      <c r="C122" s="4"/>
      <c r="D122" s="4"/>
      <c r="E122" s="4"/>
      <c r="F122" s="4"/>
      <c r="G122" s="4"/>
      <c r="H122" s="4"/>
      <c r="I122" s="4"/>
      <c r="J122" s="2"/>
    </row>
    <row r="123" spans="1:10" x14ac:dyDescent="0.2">
      <c r="A123" s="2"/>
      <c r="B123" s="4"/>
      <c r="C123" s="4"/>
      <c r="D123" s="4"/>
      <c r="E123" s="4"/>
      <c r="F123" s="4"/>
      <c r="G123" s="4"/>
      <c r="H123" s="4"/>
      <c r="I123" s="4"/>
      <c r="J123" s="2"/>
    </row>
    <row r="124" spans="1:10" x14ac:dyDescent="0.2">
      <c r="A124" s="2"/>
      <c r="B124" s="4"/>
      <c r="C124" s="4"/>
      <c r="D124" s="4"/>
      <c r="E124" s="4"/>
      <c r="F124" s="4"/>
      <c r="G124" s="4"/>
      <c r="H124" s="4"/>
      <c r="I124" s="4"/>
      <c r="J124" s="2"/>
    </row>
    <row r="125" spans="1:10" x14ac:dyDescent="0.2">
      <c r="A125" s="2"/>
      <c r="B125" s="7"/>
      <c r="C125" s="4"/>
      <c r="D125" s="4"/>
      <c r="E125" s="7"/>
      <c r="F125" s="4"/>
      <c r="G125" s="4"/>
      <c r="H125" s="19"/>
      <c r="I125" s="4"/>
      <c r="J125" s="2"/>
    </row>
    <row r="126" spans="1:10" x14ac:dyDescent="0.2">
      <c r="A126" s="2"/>
      <c r="B126" s="4"/>
      <c r="C126" s="4"/>
      <c r="D126" s="4"/>
      <c r="E126" s="4"/>
      <c r="F126" s="4"/>
      <c r="G126" s="4"/>
      <c r="H126" s="4"/>
      <c r="I126" s="4"/>
      <c r="J126" s="2"/>
    </row>
    <row r="127" spans="1:10" x14ac:dyDescent="0.2">
      <c r="A127" s="2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">
      <c r="A128" s="2"/>
      <c r="B128" s="2"/>
      <c r="C128" s="2"/>
      <c r="D128" s="2"/>
      <c r="E128" s="2"/>
      <c r="F128" s="2"/>
      <c r="G128" s="4"/>
      <c r="H128" s="4"/>
      <c r="I128" s="4"/>
      <c r="J128" s="4"/>
    </row>
    <row r="129" spans="1:10" x14ac:dyDescent="0.2">
      <c r="A129" s="2"/>
      <c r="B129" s="9"/>
      <c r="C129" s="4"/>
      <c r="D129" s="4"/>
      <c r="E129" s="9"/>
      <c r="F129" s="4"/>
      <c r="G129" s="4"/>
      <c r="H129" s="9"/>
      <c r="I129" s="4"/>
      <c r="J129" s="4"/>
    </row>
    <row r="130" spans="1:10" x14ac:dyDescent="0.2">
      <c r="A130" s="20"/>
      <c r="B130" s="12"/>
      <c r="C130" s="12"/>
      <c r="D130" s="12"/>
      <c r="E130" s="4"/>
      <c r="F130" s="4"/>
      <c r="G130" s="4"/>
      <c r="H130" s="4"/>
      <c r="I130" s="4"/>
      <c r="J130" s="4"/>
    </row>
    <row r="131" spans="1:10" x14ac:dyDescent="0.2">
      <c r="A131" s="2"/>
      <c r="B131" s="4"/>
      <c r="C131" s="4"/>
      <c r="D131" s="4"/>
      <c r="E131" s="4"/>
      <c r="F131" s="13"/>
      <c r="G131" s="4"/>
      <c r="H131" s="4"/>
      <c r="I131" s="4"/>
      <c r="J131" s="4"/>
    </row>
    <row r="132" spans="1:10" x14ac:dyDescent="0.2">
      <c r="A132" s="2"/>
      <c r="B132" s="9"/>
      <c r="C132" s="4"/>
      <c r="D132" s="4"/>
      <c r="E132" s="9"/>
      <c r="F132" s="4"/>
      <c r="G132" s="4"/>
      <c r="H132" s="9"/>
      <c r="I132" s="4"/>
      <c r="J132" s="4"/>
    </row>
    <row r="133" spans="1:10" x14ac:dyDescent="0.2">
      <c r="A133" s="2"/>
      <c r="B133" s="4"/>
      <c r="C133" s="4"/>
      <c r="D133" s="4"/>
      <c r="E133" s="4"/>
      <c r="F133" s="4"/>
      <c r="G133" s="4"/>
      <c r="H133" s="6"/>
      <c r="I133" s="4"/>
      <c r="J133" s="4"/>
    </row>
    <row r="134" spans="1:10" x14ac:dyDescent="0.2">
      <c r="A134" s="2"/>
      <c r="B134" s="9"/>
      <c r="C134" s="4"/>
      <c r="D134" s="4"/>
      <c r="E134" s="9"/>
      <c r="F134" s="4"/>
      <c r="G134" s="4"/>
      <c r="H134" s="9"/>
      <c r="I134" s="4"/>
      <c r="J134" s="4"/>
    </row>
    <row r="135" spans="1:10" x14ac:dyDescent="0.2">
      <c r="A135" s="2"/>
      <c r="B135" s="4"/>
      <c r="C135" s="4"/>
      <c r="D135" s="4"/>
      <c r="E135" s="4"/>
      <c r="F135" s="4"/>
      <c r="G135" s="4"/>
      <c r="H135" s="4"/>
      <c r="I135" s="4"/>
      <c r="J135" s="4"/>
    </row>
    <row r="136" spans="1:10" x14ac:dyDescent="0.2">
      <c r="A136" s="2"/>
      <c r="B136" s="4"/>
      <c r="C136" s="4"/>
      <c r="D136" s="4"/>
      <c r="E136" s="4"/>
      <c r="F136" s="4"/>
      <c r="G136" s="4"/>
      <c r="H136" s="4"/>
      <c r="I136" s="4"/>
      <c r="J136" s="4"/>
    </row>
    <row r="137" spans="1:10" x14ac:dyDescent="0.2">
      <c r="A137" s="2"/>
      <c r="B137" s="9"/>
      <c r="C137" s="4"/>
      <c r="D137" s="4"/>
      <c r="E137" s="9"/>
      <c r="F137" s="4"/>
      <c r="G137" s="4"/>
      <c r="H137" s="9"/>
      <c r="I137" s="4"/>
      <c r="J137" s="4"/>
    </row>
    <row r="138" spans="1:10" x14ac:dyDescent="0.2">
      <c r="A138" s="2"/>
      <c r="B138" s="4"/>
      <c r="C138" s="4"/>
      <c r="D138" s="4"/>
      <c r="E138" s="4"/>
      <c r="F138" s="4"/>
      <c r="G138" s="4"/>
      <c r="H138" s="4"/>
      <c r="I138" s="4"/>
      <c r="J138" s="4"/>
    </row>
    <row r="139" spans="1:10" x14ac:dyDescent="0.2">
      <c r="A139" s="2"/>
      <c r="B139" s="9"/>
      <c r="C139" s="2"/>
      <c r="D139" s="2"/>
      <c r="E139" s="9"/>
      <c r="F139" s="2"/>
      <c r="G139" s="2"/>
      <c r="H139" s="9"/>
      <c r="I139" s="2"/>
    </row>
    <row r="140" spans="1:10" x14ac:dyDescent="0.2">
      <c r="A140" s="2"/>
      <c r="B140" s="4"/>
      <c r="C140" s="2"/>
      <c r="D140" s="2"/>
      <c r="E140" s="2"/>
      <c r="F140" s="2"/>
      <c r="G140" s="2"/>
      <c r="H140" s="2"/>
    </row>
    <row r="141" spans="1:10" x14ac:dyDescent="0.2">
      <c r="B141" s="9"/>
      <c r="C141" s="2"/>
      <c r="D141" s="2"/>
      <c r="E141" s="9"/>
      <c r="F141" s="2"/>
      <c r="G141" s="2"/>
      <c r="H141" s="9"/>
    </row>
    <row r="142" spans="1:10" x14ac:dyDescent="0.2">
      <c r="A142" s="2"/>
      <c r="B142" s="4"/>
      <c r="C142" s="2"/>
      <c r="D142" s="2"/>
      <c r="E142" s="2"/>
      <c r="F142" s="2"/>
      <c r="G142" s="2"/>
      <c r="H142" s="4"/>
      <c r="I142" s="2"/>
    </row>
    <row r="143" spans="1:10" x14ac:dyDescent="0.2">
      <c r="A143" s="2"/>
      <c r="B143" s="9"/>
      <c r="C143" s="2"/>
      <c r="D143" s="2"/>
      <c r="E143" s="9"/>
      <c r="F143" s="2"/>
      <c r="G143" s="2"/>
      <c r="H143" s="9"/>
      <c r="I143" s="2"/>
    </row>
    <row r="144" spans="1:10" x14ac:dyDescent="0.2">
      <c r="A144" s="2"/>
      <c r="B144" s="4"/>
      <c r="C144" s="2"/>
      <c r="D144" s="2"/>
      <c r="E144" s="2"/>
      <c r="F144" s="2"/>
      <c r="G144" s="2"/>
      <c r="H144" s="2"/>
      <c r="I144" s="2"/>
    </row>
    <row r="145" spans="1:9" x14ac:dyDescent="0.2">
      <c r="A145" s="2"/>
      <c r="B145" s="9"/>
      <c r="C145" s="2"/>
      <c r="D145" s="2"/>
      <c r="E145" s="9"/>
      <c r="F145" s="2"/>
      <c r="G145" s="2"/>
      <c r="H145" s="9"/>
      <c r="I145" s="2"/>
    </row>
    <row r="146" spans="1:9" x14ac:dyDescent="0.2">
      <c r="A146" s="2"/>
      <c r="B146" s="6"/>
      <c r="C146" s="2"/>
      <c r="D146" s="2"/>
      <c r="E146" s="6"/>
      <c r="F146" s="2"/>
      <c r="G146" s="2"/>
      <c r="H146" s="6"/>
      <c r="I146" s="2"/>
    </row>
    <row r="147" spans="1:9" x14ac:dyDescent="0.2">
      <c r="A147" s="1"/>
      <c r="B147" s="2"/>
      <c r="C147" s="2"/>
      <c r="D147" s="2"/>
      <c r="E147" s="2"/>
      <c r="F147" s="2"/>
      <c r="G147" s="2"/>
      <c r="H147" s="2"/>
      <c r="I147" s="2"/>
    </row>
    <row r="148" spans="1:9" x14ac:dyDescent="0.2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2">
      <c r="A149" s="2"/>
      <c r="B149" s="4"/>
      <c r="C149" s="4"/>
      <c r="D149" s="2"/>
      <c r="E149" s="2"/>
      <c r="F149" s="2"/>
      <c r="G149" s="2"/>
      <c r="H149" s="2"/>
      <c r="I149" s="2"/>
    </row>
    <row r="150" spans="1:9" x14ac:dyDescent="0.2">
      <c r="A150" s="2"/>
      <c r="B150" s="4"/>
      <c r="C150" s="4"/>
      <c r="D150" s="2"/>
      <c r="E150" s="2"/>
      <c r="F150" s="2"/>
      <c r="G150" s="2"/>
      <c r="H150" s="2"/>
      <c r="I150" s="2"/>
    </row>
    <row r="151" spans="1:9" x14ac:dyDescent="0.2">
      <c r="A151" s="2"/>
      <c r="B151" s="4"/>
      <c r="C151" s="4"/>
      <c r="D151" s="2"/>
      <c r="E151" s="2"/>
      <c r="F151" s="2"/>
      <c r="G151" s="2"/>
      <c r="H151" s="2"/>
      <c r="I151" s="2"/>
    </row>
    <row r="152" spans="1:9" x14ac:dyDescent="0.2">
      <c r="A152" s="2"/>
      <c r="B152" s="4"/>
      <c r="C152" s="4"/>
      <c r="D152" s="2"/>
      <c r="E152" s="2"/>
      <c r="F152" s="2"/>
      <c r="G152" s="2"/>
      <c r="H152" s="2"/>
      <c r="I152" s="2"/>
    </row>
    <row r="153" spans="1:9" x14ac:dyDescent="0.2">
      <c r="A153" s="2"/>
      <c r="B153" s="4"/>
      <c r="C153" s="4"/>
      <c r="D153" s="2"/>
      <c r="E153" s="2"/>
      <c r="F153" s="2"/>
      <c r="G153" s="2"/>
      <c r="H153" s="2"/>
      <c r="I153" s="2"/>
    </row>
    <row r="154" spans="1:9" x14ac:dyDescent="0.2">
      <c r="A154" s="2"/>
      <c r="B154" s="4"/>
      <c r="C154" s="4"/>
      <c r="D154" s="2"/>
      <c r="E154" s="2"/>
      <c r="F154" s="2"/>
      <c r="G154" s="2"/>
      <c r="H154" s="2"/>
      <c r="I154" s="2"/>
    </row>
    <row r="155" spans="1:9" x14ac:dyDescent="0.2">
      <c r="A155" s="2"/>
      <c r="B155" s="19"/>
      <c r="C155" s="4"/>
      <c r="D155" s="2"/>
      <c r="E155" s="2"/>
      <c r="F155" s="2"/>
      <c r="G155" s="2"/>
      <c r="H155" s="2"/>
      <c r="I155" s="2"/>
    </row>
    <row r="156" spans="1:9" x14ac:dyDescent="0.2">
      <c r="A156" s="2"/>
      <c r="B156" s="4"/>
      <c r="C156" s="4"/>
      <c r="D156" s="5"/>
      <c r="E156" s="5"/>
    </row>
    <row r="157" spans="1:9" x14ac:dyDescent="0.2">
      <c r="A157" s="2"/>
      <c r="B157" s="4"/>
      <c r="C157" s="4"/>
      <c r="D157" s="2"/>
      <c r="E157" s="2"/>
    </row>
    <row r="158" spans="1:9" x14ac:dyDescent="0.2">
      <c r="A158" s="2"/>
      <c r="B158" s="4"/>
      <c r="C158" s="4"/>
      <c r="D158" s="5"/>
      <c r="E158" s="5"/>
    </row>
    <row r="159" spans="1:9" x14ac:dyDescent="0.2">
      <c r="A159" s="2"/>
      <c r="B159" s="4"/>
      <c r="C159" s="4"/>
      <c r="D159" s="2"/>
      <c r="E159" s="2"/>
    </row>
    <row r="160" spans="1:9" x14ac:dyDescent="0.2">
      <c r="A160" s="2"/>
      <c r="B160" s="4"/>
      <c r="C160" s="4"/>
      <c r="D160" s="2"/>
      <c r="E160" s="2"/>
    </row>
    <row r="161" spans="1:5" x14ac:dyDescent="0.2">
      <c r="A161" s="2"/>
      <c r="B161" s="19"/>
      <c r="C161" s="4"/>
      <c r="D161" s="2"/>
      <c r="E161" s="2"/>
    </row>
    <row r="162" spans="1:5" x14ac:dyDescent="0.2">
      <c r="A162" s="2"/>
      <c r="B162" s="4"/>
      <c r="C162" s="4"/>
      <c r="D162" s="5"/>
      <c r="E162" s="5"/>
    </row>
    <row r="163" spans="1:5" x14ac:dyDescent="0.2">
      <c r="A163" s="2"/>
      <c r="B163" s="4"/>
      <c r="C163" s="4"/>
      <c r="D163" s="2"/>
      <c r="E163" s="2"/>
    </row>
    <row r="164" spans="1:5" x14ac:dyDescent="0.2">
      <c r="A164" s="2"/>
      <c r="B164" s="4"/>
      <c r="C164" s="4"/>
      <c r="D164" s="2"/>
      <c r="E164" s="2"/>
    </row>
    <row r="165" spans="1:5" x14ac:dyDescent="0.2">
      <c r="A165" s="2"/>
      <c r="B165" s="4"/>
      <c r="C165" s="4"/>
      <c r="D165" s="2"/>
      <c r="E165" s="2"/>
    </row>
    <row r="166" spans="1:5" x14ac:dyDescent="0.2">
      <c r="A166" s="2"/>
      <c r="B166" s="4"/>
      <c r="C166" s="4"/>
      <c r="D166" s="2"/>
      <c r="E166" s="2"/>
    </row>
    <row r="167" spans="1:5" x14ac:dyDescent="0.2">
      <c r="A167" s="2"/>
      <c r="B167" s="4"/>
      <c r="C167" s="4"/>
      <c r="D167" s="2"/>
      <c r="E167" s="2"/>
    </row>
    <row r="168" spans="1:5" x14ac:dyDescent="0.2">
      <c r="A168" s="2"/>
      <c r="B168" s="4"/>
      <c r="C168" s="4"/>
      <c r="D168" s="2"/>
      <c r="E168" s="2"/>
    </row>
    <row r="169" spans="1:5" x14ac:dyDescent="0.2">
      <c r="A169" s="2"/>
      <c r="B169" s="4"/>
      <c r="C169" s="4"/>
      <c r="D169" s="2"/>
      <c r="E169" s="2"/>
    </row>
    <row r="170" spans="1:5" x14ac:dyDescent="0.2">
      <c r="A170" s="2"/>
      <c r="B170" s="4"/>
      <c r="C170" s="4"/>
      <c r="D170" s="2"/>
      <c r="E170" s="2"/>
    </row>
    <row r="171" spans="1:5" x14ac:dyDescent="0.2">
      <c r="A171" s="2"/>
      <c r="B171" s="4"/>
      <c r="C171" s="4"/>
      <c r="D171" s="2"/>
      <c r="E171" s="2"/>
    </row>
    <row r="172" spans="1:5" x14ac:dyDescent="0.2">
      <c r="A172" s="2"/>
      <c r="B172" s="4"/>
      <c r="C172" s="4"/>
      <c r="D172" s="2"/>
      <c r="E172" s="2"/>
    </row>
    <row r="173" spans="1:5" x14ac:dyDescent="0.2">
      <c r="A173" s="2"/>
      <c r="B173" s="19"/>
      <c r="C173" s="4"/>
      <c r="D173" s="2"/>
      <c r="E173" s="2"/>
    </row>
    <row r="174" spans="1:5" x14ac:dyDescent="0.2">
      <c r="A174" s="2"/>
      <c r="B174" s="4"/>
      <c r="C174" s="4"/>
      <c r="D174" s="5"/>
      <c r="E174" s="2"/>
    </row>
    <row r="175" spans="1:5" x14ac:dyDescent="0.2">
      <c r="A175" s="2"/>
      <c r="B175" s="4"/>
      <c r="C175" s="4"/>
      <c r="D175" s="2"/>
      <c r="E175" s="2"/>
    </row>
    <row r="176" spans="1:5" x14ac:dyDescent="0.2">
      <c r="A176" s="2"/>
      <c r="B176" s="4"/>
      <c r="C176" s="4"/>
      <c r="D176" s="2"/>
      <c r="E176" s="2"/>
    </row>
    <row r="177" spans="1:5" x14ac:dyDescent="0.2">
      <c r="A177" s="2"/>
      <c r="B177" s="4"/>
      <c r="C177" s="4"/>
      <c r="D177" s="2"/>
      <c r="E177" s="2"/>
    </row>
    <row r="178" spans="1:5" x14ac:dyDescent="0.2">
      <c r="A178" s="2"/>
      <c r="B178" s="4"/>
      <c r="C178" s="9"/>
      <c r="D178" s="2"/>
      <c r="E178" s="2"/>
    </row>
    <row r="179" spans="1:5" x14ac:dyDescent="0.2">
      <c r="A179" s="2"/>
      <c r="B179" s="4"/>
      <c r="C179" s="4"/>
      <c r="D179" s="2"/>
      <c r="E179" s="2"/>
    </row>
    <row r="180" spans="1:5" x14ac:dyDescent="0.2">
      <c r="A180" s="2"/>
      <c r="B180" s="4"/>
      <c r="C180" s="4"/>
      <c r="D180" s="2"/>
      <c r="E180" s="2"/>
    </row>
    <row r="181" spans="1:5" x14ac:dyDescent="0.2">
      <c r="A181" s="2"/>
      <c r="B181" s="4"/>
      <c r="C181" s="4"/>
      <c r="D181" s="2"/>
      <c r="E181" s="2"/>
    </row>
    <row r="182" spans="1:5" x14ac:dyDescent="0.2">
      <c r="A182" s="2"/>
      <c r="B182" s="4"/>
      <c r="C182" s="4"/>
      <c r="D182" s="2"/>
      <c r="E182" s="2"/>
    </row>
    <row r="183" spans="1:5" x14ac:dyDescent="0.2">
      <c r="A183" s="2"/>
      <c r="B183" s="4"/>
      <c r="C183" s="4"/>
      <c r="D183" s="2"/>
      <c r="E183" s="2"/>
    </row>
    <row r="184" spans="1:5" x14ac:dyDescent="0.2">
      <c r="B184" s="4"/>
      <c r="C184" s="4"/>
      <c r="D184" s="5"/>
      <c r="E184" s="5"/>
    </row>
    <row r="185" spans="1:5" x14ac:dyDescent="0.2">
      <c r="A185" s="2"/>
      <c r="B185" s="4"/>
      <c r="C185" s="4"/>
      <c r="D185" s="2"/>
      <c r="E185" s="2"/>
    </row>
    <row r="186" spans="1:5" x14ac:dyDescent="0.2">
      <c r="A186" s="2"/>
      <c r="B186" s="4"/>
      <c r="C186" s="4"/>
      <c r="D186" s="2"/>
      <c r="E186" s="2"/>
    </row>
    <row r="187" spans="1:5" x14ac:dyDescent="0.2">
      <c r="A187" s="2"/>
      <c r="B187" s="4"/>
      <c r="C187" s="4"/>
      <c r="D187" s="2"/>
      <c r="E187" s="2"/>
    </row>
    <row r="188" spans="1:5" x14ac:dyDescent="0.2">
      <c r="A188" s="2"/>
      <c r="B188" s="4"/>
      <c r="C188" s="4"/>
      <c r="D188" s="2"/>
      <c r="E188" s="2"/>
    </row>
    <row r="189" spans="1:5" x14ac:dyDescent="0.2">
      <c r="A189" s="2"/>
      <c r="B189" s="4"/>
      <c r="C189" s="4"/>
      <c r="D189" s="2"/>
      <c r="E189" s="2"/>
    </row>
    <row r="190" spans="1:5" x14ac:dyDescent="0.2">
      <c r="B190" s="4"/>
      <c r="C190" s="4"/>
      <c r="D190" s="5"/>
      <c r="E190" s="5"/>
    </row>
    <row r="191" spans="1:5" x14ac:dyDescent="0.2">
      <c r="B191" s="4"/>
      <c r="C191" s="7"/>
      <c r="D191" s="2"/>
      <c r="E191" s="2"/>
    </row>
    <row r="192" spans="1:5" x14ac:dyDescent="0.2">
      <c r="B192" s="4"/>
      <c r="C192" s="4"/>
      <c r="D192" s="2"/>
      <c r="E192" s="2"/>
    </row>
    <row r="193" spans="1:5" x14ac:dyDescent="0.2">
      <c r="A193" s="2"/>
      <c r="B193" s="4"/>
      <c r="C193" s="4"/>
      <c r="D193" s="5"/>
      <c r="E193" s="5"/>
    </row>
    <row r="194" spans="1:5" x14ac:dyDescent="0.2">
      <c r="B194" s="21"/>
      <c r="C194" s="21"/>
    </row>
    <row r="195" spans="1:5" x14ac:dyDescent="0.2">
      <c r="A195" s="2"/>
      <c r="B195" s="4"/>
      <c r="C195" s="4"/>
      <c r="D195" s="2"/>
      <c r="E195" s="2"/>
    </row>
    <row r="196" spans="1:5" x14ac:dyDescent="0.2">
      <c r="A196" s="2"/>
      <c r="B196" s="4"/>
      <c r="C196" s="4"/>
      <c r="D196" s="2"/>
      <c r="E196" s="2"/>
    </row>
    <row r="197" spans="1:5" x14ac:dyDescent="0.2">
      <c r="A197" s="2"/>
      <c r="B197" s="4"/>
      <c r="C197" s="4"/>
      <c r="D197" s="2"/>
      <c r="E197" s="2"/>
    </row>
    <row r="198" spans="1:5" x14ac:dyDescent="0.2">
      <c r="A198" s="2"/>
      <c r="B198" s="4"/>
      <c r="C198" s="4"/>
      <c r="D198" s="2"/>
      <c r="E198" s="2"/>
    </row>
    <row r="199" spans="1:5" x14ac:dyDescent="0.2">
      <c r="A199" s="2"/>
      <c r="B199" s="4"/>
      <c r="C199" s="4"/>
      <c r="D199" s="2"/>
      <c r="E199" s="2"/>
    </row>
    <row r="200" spans="1:5" x14ac:dyDescent="0.2">
      <c r="A200" s="2"/>
      <c r="B200" s="4"/>
      <c r="C200" s="4"/>
      <c r="D200" s="2"/>
      <c r="E200" s="2"/>
    </row>
    <row r="201" spans="1:5" x14ac:dyDescent="0.2">
      <c r="A201" s="2"/>
      <c r="B201" s="4"/>
      <c r="C201" s="4"/>
      <c r="D201" s="2"/>
      <c r="E201" s="2"/>
    </row>
    <row r="202" spans="1:5" x14ac:dyDescent="0.2">
      <c r="A202" s="2"/>
      <c r="B202" s="4"/>
      <c r="C202" s="4"/>
      <c r="D202" s="2"/>
      <c r="E202" s="2"/>
    </row>
    <row r="203" spans="1:5" x14ac:dyDescent="0.2">
      <c r="A203" s="2"/>
      <c r="B203" s="4"/>
      <c r="C203" s="4"/>
      <c r="D203" s="2"/>
      <c r="E203" s="2"/>
    </row>
    <row r="204" spans="1:5" x14ac:dyDescent="0.2">
      <c r="A204" s="2"/>
      <c r="B204" s="4"/>
      <c r="C204" s="7"/>
      <c r="D204" s="5"/>
      <c r="E204" s="5"/>
    </row>
    <row r="205" spans="1:5" x14ac:dyDescent="0.2">
      <c r="A205" s="2"/>
      <c r="B205" s="4"/>
      <c r="C205" s="4"/>
      <c r="D205" s="2"/>
      <c r="E205" s="2"/>
    </row>
    <row r="206" spans="1:5" x14ac:dyDescent="0.2">
      <c r="A206" s="2"/>
      <c r="B206" s="21"/>
      <c r="C206" s="4"/>
      <c r="D206" s="2"/>
      <c r="E206" s="2"/>
    </row>
    <row r="207" spans="1:5" x14ac:dyDescent="0.2">
      <c r="B207" s="21"/>
      <c r="C207" s="21"/>
    </row>
    <row r="208" spans="1:5" x14ac:dyDescent="0.2">
      <c r="B208" s="21"/>
      <c r="C208" s="21"/>
    </row>
    <row r="209" spans="2:3" x14ac:dyDescent="0.2">
      <c r="B209" s="21"/>
      <c r="C209" s="21"/>
    </row>
    <row r="210" spans="2:3" x14ac:dyDescent="0.2">
      <c r="B210" s="21"/>
      <c r="C210" s="21"/>
    </row>
    <row r="211" spans="2:3" x14ac:dyDescent="0.2">
      <c r="B211" s="21"/>
      <c r="C211" s="21"/>
    </row>
    <row r="212" spans="2:3" x14ac:dyDescent="0.2">
      <c r="B212" s="21"/>
      <c r="C212" s="21"/>
    </row>
    <row r="213" spans="2:3" x14ac:dyDescent="0.2">
      <c r="B213" s="21"/>
      <c r="C213" s="21"/>
    </row>
    <row r="214" spans="2:3" x14ac:dyDescent="0.2">
      <c r="B214" s="21"/>
      <c r="C214" s="21"/>
    </row>
    <row r="215" spans="2:3" x14ac:dyDescent="0.2">
      <c r="B215" s="21"/>
      <c r="C215" s="21"/>
    </row>
    <row r="216" spans="2:3" x14ac:dyDescent="0.2">
      <c r="B216" s="21"/>
      <c r="C216" s="21"/>
    </row>
    <row r="217" spans="2:3" x14ac:dyDescent="0.2">
      <c r="B217" s="21"/>
      <c r="C217" s="21"/>
    </row>
    <row r="218" spans="2:3" x14ac:dyDescent="0.2">
      <c r="B218" s="21"/>
      <c r="C218" s="21"/>
    </row>
    <row r="219" spans="2:3" x14ac:dyDescent="0.2">
      <c r="B219" s="21"/>
      <c r="C219" s="21"/>
    </row>
    <row r="220" spans="2:3" x14ac:dyDescent="0.2">
      <c r="B220" s="21"/>
      <c r="C220" s="21"/>
    </row>
    <row r="221" spans="2:3" x14ac:dyDescent="0.2">
      <c r="B221" s="21"/>
      <c r="C221" s="21"/>
    </row>
    <row r="222" spans="2:3" x14ac:dyDescent="0.2">
      <c r="B222" s="21"/>
      <c r="C222" s="21"/>
    </row>
  </sheetData>
  <mergeCells count="3">
    <mergeCell ref="A1:P1"/>
    <mergeCell ref="A2:P2"/>
    <mergeCell ref="A3:P3"/>
  </mergeCells>
  <phoneticPr fontId="0" type="noConversion"/>
  <hyperlinks>
    <hyperlink ref="F61" r:id="rId1" display="=@ROUND(F61-F68,0)" xr:uid="{00000000-0004-0000-0000-000000000000}"/>
    <hyperlink ref="C61" r:id="rId2" display="=@round(C61-C68,0)" xr:uid="{00000000-0004-0000-0000-000001000000}"/>
    <hyperlink ref="G61" r:id="rId3" display="=@round(G61-G68,0)" xr:uid="{00000000-0004-0000-0000-000002000000}"/>
  </hyperlinks>
  <pageMargins left="0.75" right="0.75" top="1" bottom="1" header="0.5" footer="0.5"/>
  <pageSetup paperSize="9" orientation="portrait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abSelected="1" workbookViewId="0">
      <selection activeCell="T16" sqref="T16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workbookViewId="0">
      <selection activeCell="S25" sqref="S25"/>
    </sheetView>
  </sheetViews>
  <sheetFormatPr defaultRowHeight="12.75" x14ac:dyDescent="0.2"/>
  <sheetData/>
  <phoneticPr fontId="0" type="noConversion"/>
  <pageMargins left="0.75" right="0.75" top="1" bottom="1" header="0.5" footer="0.5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pie chart - Receipts</vt:lpstr>
      <vt:lpstr>pie chart - Payments</vt:lpstr>
      <vt:lpstr>Sheet1!Print_Area</vt:lpstr>
    </vt:vector>
  </TitlesOfParts>
  <Company>KTD (Consultancy)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Tian</dc:creator>
  <cp:lastModifiedBy>User</cp:lastModifiedBy>
  <cp:lastPrinted>2021-05-13T21:34:00Z</cp:lastPrinted>
  <dcterms:created xsi:type="dcterms:W3CDTF">2012-07-23T13:04:27Z</dcterms:created>
  <dcterms:modified xsi:type="dcterms:W3CDTF">2021-05-15T19:40:32Z</dcterms:modified>
</cp:coreProperties>
</file>